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9200" windowHeight="6744"/>
  </bookViews>
  <sheets>
    <sheet name="sum-cons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36" i="1" l="1"/>
  <c r="D2717" i="1"/>
  <c r="C2717" i="1"/>
  <c r="B2717" i="1"/>
  <c r="Z2705" i="1"/>
  <c r="D2703" i="1"/>
  <c r="D2704" i="1" s="1"/>
  <c r="B2700" i="1"/>
  <c r="B2703" i="1" s="1"/>
  <c r="Z2690" i="1"/>
  <c r="AA2690" i="1" s="1"/>
  <c r="V2690" i="1"/>
  <c r="F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U2680" i="1"/>
  <c r="U2690" i="1" s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I2690" i="1" s="1"/>
  <c r="H2680" i="1"/>
  <c r="H2690" i="1" s="1"/>
  <c r="G2680" i="1"/>
  <c r="G2690" i="1" s="1"/>
  <c r="F2680" i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X2643" i="1"/>
  <c r="T2643" i="1"/>
  <c r="P2643" i="1"/>
  <c r="L2643" i="1"/>
  <c r="H2643" i="1"/>
  <c r="D2643" i="1"/>
  <c r="AB2642" i="1"/>
  <c r="AA2642" i="1"/>
  <c r="Z2642" i="1"/>
  <c r="Z2641" i="1"/>
  <c r="Y2641" i="1"/>
  <c r="Y2643" i="1" s="1"/>
  <c r="X2641" i="1"/>
  <c r="W2641" i="1"/>
  <c r="W2643" i="1" s="1"/>
  <c r="V2641" i="1"/>
  <c r="V2643" i="1" s="1"/>
  <c r="U2641" i="1"/>
  <c r="U2643" i="1" s="1"/>
  <c r="T2641" i="1"/>
  <c r="S2641" i="1"/>
  <c r="S2643" i="1" s="1"/>
  <c r="R2641" i="1"/>
  <c r="R2643" i="1" s="1"/>
  <c r="Q2641" i="1"/>
  <c r="Q2643" i="1" s="1"/>
  <c r="P2641" i="1"/>
  <c r="O2641" i="1"/>
  <c r="O2643" i="1" s="1"/>
  <c r="N2641" i="1"/>
  <c r="N2643" i="1" s="1"/>
  <c r="M2641" i="1"/>
  <c r="M2643" i="1" s="1"/>
  <c r="L2641" i="1"/>
  <c r="K2641" i="1"/>
  <c r="K2643" i="1" s="1"/>
  <c r="J2641" i="1"/>
  <c r="J2643" i="1" s="1"/>
  <c r="I2641" i="1"/>
  <c r="I2643" i="1" s="1"/>
  <c r="H2641" i="1"/>
  <c r="G2641" i="1"/>
  <c r="G2643" i="1" s="1"/>
  <c r="F2641" i="1"/>
  <c r="F2643" i="1" s="1"/>
  <c r="E2641" i="1"/>
  <c r="E2643" i="1" s="1"/>
  <c r="D2641" i="1"/>
  <c r="C2641" i="1"/>
  <c r="C2643" i="1" s="1"/>
  <c r="B2641" i="1"/>
  <c r="B2643" i="1" s="1"/>
  <c r="Z2640" i="1"/>
  <c r="AB2640" i="1" s="1"/>
  <c r="AB2639" i="1"/>
  <c r="Z2639" i="1"/>
  <c r="AA2639" i="1" s="1"/>
  <c r="AB2638" i="1"/>
  <c r="AA2638" i="1"/>
  <c r="Z2638" i="1"/>
  <c r="Z2637" i="1"/>
  <c r="Y2633" i="1"/>
  <c r="U2633" i="1"/>
  <c r="Q2633" i="1"/>
  <c r="M2633" i="1"/>
  <c r="I2633" i="1"/>
  <c r="E2633" i="1"/>
  <c r="AB2632" i="1"/>
  <c r="Z2632" i="1"/>
  <c r="AA2632" i="1" s="1"/>
  <c r="Y2631" i="1"/>
  <c r="X2631" i="1"/>
  <c r="X2633" i="1" s="1"/>
  <c r="W2631" i="1"/>
  <c r="W2633" i="1" s="1"/>
  <c r="V2631" i="1"/>
  <c r="V2633" i="1" s="1"/>
  <c r="U2631" i="1"/>
  <c r="T2631" i="1"/>
  <c r="T2633" i="1" s="1"/>
  <c r="S2631" i="1"/>
  <c r="S2633" i="1" s="1"/>
  <c r="R2631" i="1"/>
  <c r="R2633" i="1" s="1"/>
  <c r="Q2631" i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Z2630" i="1"/>
  <c r="AA2629" i="1"/>
  <c r="Z2629" i="1"/>
  <c r="AB2629" i="1" s="1"/>
  <c r="AB2628" i="1"/>
  <c r="Z2628" i="1"/>
  <c r="AA2628" i="1" s="1"/>
  <c r="AB2627" i="1"/>
  <c r="AA2627" i="1"/>
  <c r="Z2627" i="1"/>
  <c r="Z2631" i="1" s="1"/>
  <c r="AB2631" i="1" s="1"/>
  <c r="V2623" i="1"/>
  <c r="R2623" i="1"/>
  <c r="N2623" i="1"/>
  <c r="J2623" i="1"/>
  <c r="F2623" i="1"/>
  <c r="B2623" i="1"/>
  <c r="AA2622" i="1"/>
  <c r="Z2622" i="1"/>
  <c r="AB2622" i="1" s="1"/>
  <c r="Y2621" i="1"/>
  <c r="Y2623" i="1" s="1"/>
  <c r="X2621" i="1"/>
  <c r="X2623" i="1" s="1"/>
  <c r="W2621" i="1"/>
  <c r="W2623" i="1" s="1"/>
  <c r="V2621" i="1"/>
  <c r="U2621" i="1"/>
  <c r="U2623" i="1" s="1"/>
  <c r="T2621" i="1"/>
  <c r="T2623" i="1" s="1"/>
  <c r="S2621" i="1"/>
  <c r="S2623" i="1" s="1"/>
  <c r="R2621" i="1"/>
  <c r="Q2621" i="1"/>
  <c r="Q2623" i="1" s="1"/>
  <c r="P2621" i="1"/>
  <c r="P2623" i="1" s="1"/>
  <c r="O2621" i="1"/>
  <c r="O2623" i="1" s="1"/>
  <c r="N2621" i="1"/>
  <c r="M2621" i="1"/>
  <c r="M2623" i="1" s="1"/>
  <c r="L2621" i="1"/>
  <c r="L2623" i="1" s="1"/>
  <c r="K2621" i="1"/>
  <c r="K2623" i="1" s="1"/>
  <c r="J2621" i="1"/>
  <c r="I2621" i="1"/>
  <c r="I2623" i="1" s="1"/>
  <c r="H2621" i="1"/>
  <c r="H2623" i="1" s="1"/>
  <c r="G2621" i="1"/>
  <c r="G2623" i="1" s="1"/>
  <c r="F2621" i="1"/>
  <c r="E2621" i="1"/>
  <c r="E2623" i="1" s="1"/>
  <c r="D2621" i="1"/>
  <c r="D2623" i="1" s="1"/>
  <c r="C2621" i="1"/>
  <c r="C2623" i="1" s="1"/>
  <c r="B2621" i="1"/>
  <c r="AA2620" i="1"/>
  <c r="Z2620" i="1"/>
  <c r="AB2620" i="1" s="1"/>
  <c r="Z2619" i="1"/>
  <c r="AA2618" i="1"/>
  <c r="Z2618" i="1"/>
  <c r="AB2618" i="1" s="1"/>
  <c r="AB2617" i="1"/>
  <c r="Z2617" i="1"/>
  <c r="AA2617" i="1" s="1"/>
  <c r="S2613" i="1"/>
  <c r="Z2612" i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Z2610" i="1"/>
  <c r="AA2610" i="1" s="1"/>
  <c r="AA2609" i="1"/>
  <c r="Z2609" i="1"/>
  <c r="AB2609" i="1" s="1"/>
  <c r="Z2608" i="1"/>
  <c r="AA2608" i="1" s="1"/>
  <c r="AB2607" i="1"/>
  <c r="Z2607" i="1"/>
  <c r="W2603" i="1"/>
  <c r="S2603" i="1"/>
  <c r="O2603" i="1"/>
  <c r="K2603" i="1"/>
  <c r="G2603" i="1"/>
  <c r="C2603" i="1"/>
  <c r="Z2602" i="1"/>
  <c r="Y2601" i="1"/>
  <c r="Y2603" i="1" s="1"/>
  <c r="X2601" i="1"/>
  <c r="X2603" i="1" s="1"/>
  <c r="W2601" i="1"/>
  <c r="V2601" i="1"/>
  <c r="V2603" i="1" s="1"/>
  <c r="U2601" i="1"/>
  <c r="U2603" i="1" s="1"/>
  <c r="T2601" i="1"/>
  <c r="T2603" i="1" s="1"/>
  <c r="S2601" i="1"/>
  <c r="R2601" i="1"/>
  <c r="R2603" i="1" s="1"/>
  <c r="Q2601" i="1"/>
  <c r="Q2603" i="1" s="1"/>
  <c r="P2601" i="1"/>
  <c r="P2603" i="1" s="1"/>
  <c r="O2601" i="1"/>
  <c r="N2601" i="1"/>
  <c r="N2603" i="1" s="1"/>
  <c r="M2601" i="1"/>
  <c r="M2603" i="1" s="1"/>
  <c r="L2601" i="1"/>
  <c r="L2603" i="1" s="1"/>
  <c r="K2601" i="1"/>
  <c r="J2601" i="1"/>
  <c r="J2603" i="1" s="1"/>
  <c r="I2601" i="1"/>
  <c r="I2603" i="1" s="1"/>
  <c r="H2601" i="1"/>
  <c r="H2603" i="1" s="1"/>
  <c r="G2601" i="1"/>
  <c r="F2601" i="1"/>
  <c r="F2603" i="1" s="1"/>
  <c r="E2601" i="1"/>
  <c r="E2603" i="1" s="1"/>
  <c r="D2601" i="1"/>
  <c r="D2603" i="1" s="1"/>
  <c r="C2601" i="1"/>
  <c r="B2601" i="1"/>
  <c r="B2603" i="1" s="1"/>
  <c r="AB2600" i="1"/>
  <c r="AA2600" i="1"/>
  <c r="Z2600" i="1"/>
  <c r="AA2599" i="1"/>
  <c r="Z2599" i="1"/>
  <c r="AB2599" i="1" s="1"/>
  <c r="Z2598" i="1"/>
  <c r="AB2597" i="1"/>
  <c r="AA2597" i="1"/>
  <c r="Z2597" i="1"/>
  <c r="X2593" i="1"/>
  <c r="T2593" i="1"/>
  <c r="P2593" i="1"/>
  <c r="L2593" i="1"/>
  <c r="H2593" i="1"/>
  <c r="D2593" i="1"/>
  <c r="AA2592" i="1"/>
  <c r="Z2592" i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Z2590" i="1"/>
  <c r="AB2590" i="1" s="1"/>
  <c r="AB2589" i="1"/>
  <c r="Z2589" i="1"/>
  <c r="AA2589" i="1" s="1"/>
  <c r="AB2588" i="1"/>
  <c r="AA2588" i="1"/>
  <c r="Z2588" i="1"/>
  <c r="Z2587" i="1"/>
  <c r="Y2583" i="1"/>
  <c r="U2583" i="1"/>
  <c r="Q2583" i="1"/>
  <c r="M2583" i="1"/>
  <c r="I2583" i="1"/>
  <c r="E2583" i="1"/>
  <c r="AB2582" i="1"/>
  <c r="Z2582" i="1"/>
  <c r="AA2582" i="1" s="1"/>
  <c r="Y2581" i="1"/>
  <c r="X2581" i="1"/>
  <c r="X2583" i="1" s="1"/>
  <c r="W2581" i="1"/>
  <c r="W2583" i="1" s="1"/>
  <c r="V2581" i="1"/>
  <c r="V2583" i="1" s="1"/>
  <c r="U2581" i="1"/>
  <c r="T2581" i="1"/>
  <c r="T2583" i="1" s="1"/>
  <c r="S2581" i="1"/>
  <c r="S2583" i="1" s="1"/>
  <c r="R2581" i="1"/>
  <c r="R2583" i="1" s="1"/>
  <c r="Q2581" i="1"/>
  <c r="P2581" i="1"/>
  <c r="P2583" i="1" s="1"/>
  <c r="O2581" i="1"/>
  <c r="O2583" i="1" s="1"/>
  <c r="N2581" i="1"/>
  <c r="N2583" i="1" s="1"/>
  <c r="M2581" i="1"/>
  <c r="L2581" i="1"/>
  <c r="L2583" i="1" s="1"/>
  <c r="K2581" i="1"/>
  <c r="K2583" i="1" s="1"/>
  <c r="J2581" i="1"/>
  <c r="J2583" i="1" s="1"/>
  <c r="I2581" i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B2579" i="1"/>
  <c r="AA2579" i="1"/>
  <c r="Z2579" i="1"/>
  <c r="AB2578" i="1"/>
  <c r="Z2578" i="1"/>
  <c r="AA2578" i="1" s="1"/>
  <c r="AA2577" i="1"/>
  <c r="Z2577" i="1"/>
  <c r="V2573" i="1"/>
  <c r="R2573" i="1"/>
  <c r="N2573" i="1"/>
  <c r="J2573" i="1"/>
  <c r="F2573" i="1"/>
  <c r="B2573" i="1"/>
  <c r="AB2572" i="1"/>
  <c r="AA2572" i="1"/>
  <c r="Z2572" i="1"/>
  <c r="Y2571" i="1"/>
  <c r="Y2573" i="1" s="1"/>
  <c r="X2571" i="1"/>
  <c r="X2573" i="1" s="1"/>
  <c r="W2571" i="1"/>
  <c r="W2573" i="1" s="1"/>
  <c r="V2571" i="1"/>
  <c r="U2571" i="1"/>
  <c r="U2573" i="1" s="1"/>
  <c r="T2571" i="1"/>
  <c r="T2573" i="1" s="1"/>
  <c r="S2571" i="1"/>
  <c r="S2573" i="1" s="1"/>
  <c r="R2571" i="1"/>
  <c r="Q2571" i="1"/>
  <c r="Q2573" i="1" s="1"/>
  <c r="P2571" i="1"/>
  <c r="P2573" i="1" s="1"/>
  <c r="O2571" i="1"/>
  <c r="O2573" i="1" s="1"/>
  <c r="N2571" i="1"/>
  <c r="M2571" i="1"/>
  <c r="M2573" i="1" s="1"/>
  <c r="L2571" i="1"/>
  <c r="L2573" i="1" s="1"/>
  <c r="K2571" i="1"/>
  <c r="K2573" i="1" s="1"/>
  <c r="J2571" i="1"/>
  <c r="I2571" i="1"/>
  <c r="I2573" i="1" s="1"/>
  <c r="H2571" i="1"/>
  <c r="H2573" i="1" s="1"/>
  <c r="G2571" i="1"/>
  <c r="G2573" i="1" s="1"/>
  <c r="F2571" i="1"/>
  <c r="E2571" i="1"/>
  <c r="E2573" i="1" s="1"/>
  <c r="D2571" i="1"/>
  <c r="D2573" i="1" s="1"/>
  <c r="C2571" i="1"/>
  <c r="C2573" i="1" s="1"/>
  <c r="B2571" i="1"/>
  <c r="AA2570" i="1"/>
  <c r="Z2570" i="1"/>
  <c r="AB2570" i="1" s="1"/>
  <c r="Z2569" i="1"/>
  <c r="AB2568" i="1"/>
  <c r="Z2568" i="1"/>
  <c r="AA2568" i="1" s="1"/>
  <c r="AB2567" i="1"/>
  <c r="AA2567" i="1"/>
  <c r="Z2567" i="1"/>
  <c r="Z2571" i="1" s="1"/>
  <c r="Z2573" i="1" s="1"/>
  <c r="AB2573" i="1" s="1"/>
  <c r="W2563" i="1"/>
  <c r="S2563" i="1"/>
  <c r="O2563" i="1"/>
  <c r="K2563" i="1"/>
  <c r="G2563" i="1"/>
  <c r="C2563" i="1"/>
  <c r="Z2562" i="1"/>
  <c r="Y2561" i="1"/>
  <c r="Y2563" i="1" s="1"/>
  <c r="X2561" i="1"/>
  <c r="X2563" i="1" s="1"/>
  <c r="W2561" i="1"/>
  <c r="V2561" i="1"/>
  <c r="V2563" i="1" s="1"/>
  <c r="U2561" i="1"/>
  <c r="U2563" i="1" s="1"/>
  <c r="T2561" i="1"/>
  <c r="T2563" i="1" s="1"/>
  <c r="S2561" i="1"/>
  <c r="R2561" i="1"/>
  <c r="R2563" i="1" s="1"/>
  <c r="Q2561" i="1"/>
  <c r="Q2563" i="1" s="1"/>
  <c r="P2561" i="1"/>
  <c r="P2563" i="1" s="1"/>
  <c r="O2561" i="1"/>
  <c r="N2561" i="1"/>
  <c r="N2563" i="1" s="1"/>
  <c r="M2561" i="1"/>
  <c r="M2563" i="1" s="1"/>
  <c r="L2561" i="1"/>
  <c r="L2563" i="1" s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D2563" i="1" s="1"/>
  <c r="C2561" i="1"/>
  <c r="B2561" i="1"/>
  <c r="B2563" i="1" s="1"/>
  <c r="AB2560" i="1"/>
  <c r="Z2560" i="1"/>
  <c r="AA2560" i="1" s="1"/>
  <c r="AA2559" i="1"/>
  <c r="Z2559" i="1"/>
  <c r="AB2559" i="1" s="1"/>
  <c r="Z2558" i="1"/>
  <c r="AA2557" i="1"/>
  <c r="Z2557" i="1"/>
  <c r="AB2557" i="1" s="1"/>
  <c r="X2553" i="1"/>
  <c r="T2553" i="1"/>
  <c r="P2553" i="1"/>
  <c r="L2553" i="1"/>
  <c r="H2553" i="1"/>
  <c r="D2553" i="1"/>
  <c r="AA2552" i="1"/>
  <c r="Z2552" i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AA2548" i="1"/>
  <c r="Z2548" i="1"/>
  <c r="AB2548" i="1" s="1"/>
  <c r="Z2547" i="1"/>
  <c r="Y2543" i="1"/>
  <c r="U2543" i="1"/>
  <c r="Q2543" i="1"/>
  <c r="M2543" i="1"/>
  <c r="I2543" i="1"/>
  <c r="E2543" i="1"/>
  <c r="AB2542" i="1"/>
  <c r="Z2542" i="1"/>
  <c r="AA2542" i="1" s="1"/>
  <c r="Y2541" i="1"/>
  <c r="X2541" i="1"/>
  <c r="X2543" i="1" s="1"/>
  <c r="W2541" i="1"/>
  <c r="W2543" i="1" s="1"/>
  <c r="V2541" i="1"/>
  <c r="V2543" i="1" s="1"/>
  <c r="U2541" i="1"/>
  <c r="T2541" i="1"/>
  <c r="T2543" i="1" s="1"/>
  <c r="S2541" i="1"/>
  <c r="S2543" i="1" s="1"/>
  <c r="R2541" i="1"/>
  <c r="R2543" i="1" s="1"/>
  <c r="Q2541" i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B2543" i="1" s="1"/>
  <c r="Z2540" i="1"/>
  <c r="Z2539" i="1"/>
  <c r="AB2539" i="1" s="1"/>
  <c r="AB2538" i="1"/>
  <c r="Z2538" i="1"/>
  <c r="AA2538" i="1" s="1"/>
  <c r="AB2537" i="1"/>
  <c r="AA2537" i="1"/>
  <c r="Z2537" i="1"/>
  <c r="Z2541" i="1" s="1"/>
  <c r="AB2541" i="1" s="1"/>
  <c r="V2533" i="1"/>
  <c r="R2533" i="1"/>
  <c r="N2533" i="1"/>
  <c r="J2533" i="1"/>
  <c r="F2533" i="1"/>
  <c r="B2533" i="1"/>
  <c r="Z2532" i="1"/>
  <c r="AB2532" i="1" s="1"/>
  <c r="Y2531" i="1"/>
  <c r="Y2533" i="1" s="1"/>
  <c r="X2531" i="1"/>
  <c r="X2533" i="1" s="1"/>
  <c r="W2531" i="1"/>
  <c r="W2533" i="1" s="1"/>
  <c r="V2531" i="1"/>
  <c r="U2531" i="1"/>
  <c r="U2533" i="1" s="1"/>
  <c r="T2531" i="1"/>
  <c r="T2533" i="1" s="1"/>
  <c r="S2531" i="1"/>
  <c r="S2533" i="1" s="1"/>
  <c r="R2531" i="1"/>
  <c r="Q2531" i="1"/>
  <c r="Q2533" i="1" s="1"/>
  <c r="P2531" i="1"/>
  <c r="P2533" i="1" s="1"/>
  <c r="O2531" i="1"/>
  <c r="O2533" i="1" s="1"/>
  <c r="N2531" i="1"/>
  <c r="M2531" i="1"/>
  <c r="M2533" i="1" s="1"/>
  <c r="L2531" i="1"/>
  <c r="L2533" i="1" s="1"/>
  <c r="K2531" i="1"/>
  <c r="K2533" i="1" s="1"/>
  <c r="J2531" i="1"/>
  <c r="I2531" i="1"/>
  <c r="I2533" i="1" s="1"/>
  <c r="H2531" i="1"/>
  <c r="H2533" i="1" s="1"/>
  <c r="G2531" i="1"/>
  <c r="G2533" i="1" s="1"/>
  <c r="F2531" i="1"/>
  <c r="E2531" i="1"/>
  <c r="E2533" i="1" s="1"/>
  <c r="D2531" i="1"/>
  <c r="D2533" i="1" s="1"/>
  <c r="C2531" i="1"/>
  <c r="C2533" i="1" s="1"/>
  <c r="B2531" i="1"/>
  <c r="AA2530" i="1"/>
  <c r="Z2530" i="1"/>
  <c r="AB2530" i="1" s="1"/>
  <c r="Z2529" i="1"/>
  <c r="AB2528" i="1"/>
  <c r="AA2528" i="1"/>
  <c r="Z2528" i="1"/>
  <c r="AB2527" i="1"/>
  <c r="Z2527" i="1"/>
  <c r="AA2527" i="1" s="1"/>
  <c r="S2523" i="1"/>
  <c r="C2523" i="1"/>
  <c r="Z2522" i="1"/>
  <c r="X2521" i="1"/>
  <c r="X2523" i="1" s="1"/>
  <c r="T2521" i="1"/>
  <c r="T2523" i="1" s="1"/>
  <c r="P2521" i="1"/>
  <c r="P2523" i="1" s="1"/>
  <c r="L2521" i="1"/>
  <c r="L2523" i="1" s="1"/>
  <c r="H2521" i="1"/>
  <c r="H2523" i="1" s="1"/>
  <c r="D2521" i="1"/>
  <c r="D2523" i="1" s="1"/>
  <c r="Z2520" i="1"/>
  <c r="AA2520" i="1" s="1"/>
  <c r="Z2519" i="1"/>
  <c r="AA2519" i="1" s="1"/>
  <c r="Y2518" i="1"/>
  <c r="Y2521" i="1" s="1"/>
  <c r="Y2523" i="1" s="1"/>
  <c r="X2518" i="1"/>
  <c r="W2518" i="1"/>
  <c r="W2521" i="1" s="1"/>
  <c r="W2523" i="1" s="1"/>
  <c r="V2518" i="1"/>
  <c r="V2521" i="1" s="1"/>
  <c r="V2523" i="1" s="1"/>
  <c r="U2518" i="1"/>
  <c r="U2521" i="1" s="1"/>
  <c r="U2523" i="1" s="1"/>
  <c r="T2518" i="1"/>
  <c r="S2518" i="1"/>
  <c r="S2521" i="1" s="1"/>
  <c r="R2518" i="1"/>
  <c r="R2521" i="1" s="1"/>
  <c r="R2523" i="1" s="1"/>
  <c r="Q2518" i="1"/>
  <c r="Q2521" i="1" s="1"/>
  <c r="Q2523" i="1" s="1"/>
  <c r="P2518" i="1"/>
  <c r="O2518" i="1"/>
  <c r="O2521" i="1" s="1"/>
  <c r="O2523" i="1" s="1"/>
  <c r="N2518" i="1"/>
  <c r="N2521" i="1" s="1"/>
  <c r="N2523" i="1" s="1"/>
  <c r="M2518" i="1"/>
  <c r="Z2518" i="1" s="1"/>
  <c r="L2518" i="1"/>
  <c r="K2518" i="1"/>
  <c r="K2521" i="1" s="1"/>
  <c r="K2523" i="1" s="1"/>
  <c r="J2518" i="1"/>
  <c r="J2521" i="1" s="1"/>
  <c r="J2523" i="1" s="1"/>
  <c r="I2518" i="1"/>
  <c r="I2521" i="1" s="1"/>
  <c r="I2523" i="1" s="1"/>
  <c r="H2518" i="1"/>
  <c r="G2518" i="1"/>
  <c r="G2521" i="1" s="1"/>
  <c r="G2523" i="1" s="1"/>
  <c r="F2518" i="1"/>
  <c r="F2521" i="1" s="1"/>
  <c r="F2523" i="1" s="1"/>
  <c r="E2518" i="1"/>
  <c r="E2521" i="1" s="1"/>
  <c r="E2523" i="1" s="1"/>
  <c r="D2518" i="1"/>
  <c r="C2518" i="1"/>
  <c r="C2521" i="1" s="1"/>
  <c r="B2518" i="1"/>
  <c r="B2521" i="1" s="1"/>
  <c r="B2523" i="1" s="1"/>
  <c r="Z2517" i="1"/>
  <c r="Z2521" i="1" s="1"/>
  <c r="Z2512" i="1"/>
  <c r="Y2511" i="1"/>
  <c r="Y2513" i="1" s="1"/>
  <c r="U2511" i="1"/>
  <c r="U2513" i="1" s="1"/>
  <c r="Q2511" i="1"/>
  <c r="Q2513" i="1" s="1"/>
  <c r="M2511" i="1"/>
  <c r="M2513" i="1" s="1"/>
  <c r="I2511" i="1"/>
  <c r="I2513" i="1" s="1"/>
  <c r="E2511" i="1"/>
  <c r="E2513" i="1" s="1"/>
  <c r="AA2510" i="1"/>
  <c r="Z2510" i="1"/>
  <c r="Z2509" i="1"/>
  <c r="AA2509" i="1" s="1"/>
  <c r="Y2508" i="1"/>
  <c r="X2508" i="1"/>
  <c r="W2508" i="1"/>
  <c r="W2511" i="1" s="1"/>
  <c r="W2513" i="1" s="1"/>
  <c r="V2508" i="1"/>
  <c r="V2511" i="1" s="1"/>
  <c r="V2513" i="1" s="1"/>
  <c r="U2508" i="1"/>
  <c r="T2508" i="1"/>
  <c r="S2508" i="1"/>
  <c r="S2511" i="1" s="1"/>
  <c r="S2513" i="1" s="1"/>
  <c r="R2508" i="1"/>
  <c r="R2511" i="1" s="1"/>
  <c r="R2513" i="1" s="1"/>
  <c r="Q2508" i="1"/>
  <c r="P2508" i="1"/>
  <c r="O2508" i="1"/>
  <c r="O2511" i="1" s="1"/>
  <c r="O2513" i="1" s="1"/>
  <c r="N2508" i="1"/>
  <c r="N2511" i="1" s="1"/>
  <c r="N2513" i="1" s="1"/>
  <c r="M2508" i="1"/>
  <c r="L2508" i="1"/>
  <c r="K2508" i="1"/>
  <c r="K2511" i="1" s="1"/>
  <c r="K2513" i="1" s="1"/>
  <c r="J2508" i="1"/>
  <c r="J2511" i="1" s="1"/>
  <c r="J2513" i="1" s="1"/>
  <c r="I2508" i="1"/>
  <c r="H2508" i="1"/>
  <c r="G2508" i="1"/>
  <c r="G2511" i="1" s="1"/>
  <c r="G2513" i="1" s="1"/>
  <c r="F2508" i="1"/>
  <c r="F2511" i="1" s="1"/>
  <c r="F2513" i="1" s="1"/>
  <c r="E2508" i="1"/>
  <c r="D2508" i="1"/>
  <c r="C2508" i="1"/>
  <c r="C2511" i="1" s="1"/>
  <c r="C2513" i="1" s="1"/>
  <c r="B2508" i="1"/>
  <c r="B2511" i="1" s="1"/>
  <c r="B2513" i="1" s="1"/>
  <c r="Z2507" i="1"/>
  <c r="AA2502" i="1"/>
  <c r="Z2502" i="1"/>
  <c r="V2501" i="1"/>
  <c r="V2503" i="1" s="1"/>
  <c r="R2501" i="1"/>
  <c r="R2503" i="1" s="1"/>
  <c r="N2501" i="1"/>
  <c r="N2503" i="1" s="1"/>
  <c r="J2501" i="1"/>
  <c r="J2503" i="1" s="1"/>
  <c r="F2501" i="1"/>
  <c r="F2503" i="1" s="1"/>
  <c r="B2501" i="1"/>
  <c r="B2503" i="1" s="1"/>
  <c r="Y2500" i="1"/>
  <c r="X2500" i="1"/>
  <c r="X2490" i="1" s="1"/>
  <c r="W2500" i="1"/>
  <c r="V2500" i="1"/>
  <c r="U2500" i="1"/>
  <c r="T2500" i="1"/>
  <c r="T2490" i="1" s="1"/>
  <c r="S2500" i="1"/>
  <c r="R2500" i="1"/>
  <c r="Q2500" i="1"/>
  <c r="P2500" i="1"/>
  <c r="P2490" i="1" s="1"/>
  <c r="O2500" i="1"/>
  <c r="N2500" i="1"/>
  <c r="M2500" i="1"/>
  <c r="L2500" i="1"/>
  <c r="L2490" i="1" s="1"/>
  <c r="K2500" i="1"/>
  <c r="J2500" i="1"/>
  <c r="I2500" i="1"/>
  <c r="H2500" i="1"/>
  <c r="H2490" i="1" s="1"/>
  <c r="G2500" i="1"/>
  <c r="F2500" i="1"/>
  <c r="E2500" i="1"/>
  <c r="D2500" i="1"/>
  <c r="C2500" i="1"/>
  <c r="B2500" i="1"/>
  <c r="Z2499" i="1"/>
  <c r="AA2499" i="1" s="1"/>
  <c r="Y2498" i="1"/>
  <c r="X2498" i="1"/>
  <c r="W2498" i="1"/>
  <c r="W2501" i="1" s="1"/>
  <c r="W2503" i="1" s="1"/>
  <c r="V2498" i="1"/>
  <c r="U2498" i="1"/>
  <c r="T2498" i="1"/>
  <c r="S2498" i="1"/>
  <c r="S2501" i="1" s="1"/>
  <c r="S2503" i="1" s="1"/>
  <c r="R2498" i="1"/>
  <c r="Q2498" i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H2498" i="1"/>
  <c r="G2498" i="1"/>
  <c r="G2501" i="1" s="1"/>
  <c r="G2503" i="1" s="1"/>
  <c r="F2498" i="1"/>
  <c r="E2498" i="1"/>
  <c r="D2498" i="1"/>
  <c r="C2498" i="1"/>
  <c r="C2501" i="1" s="1"/>
  <c r="C2503" i="1" s="1"/>
  <c r="B2498" i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W2491" i="1"/>
  <c r="O2491" i="1"/>
  <c r="G2491" i="1"/>
  <c r="Y2490" i="1"/>
  <c r="W2490" i="1"/>
  <c r="V2490" i="1"/>
  <c r="U2490" i="1"/>
  <c r="S2490" i="1"/>
  <c r="R2490" i="1"/>
  <c r="Q2490" i="1"/>
  <c r="O2490" i="1"/>
  <c r="N2490" i="1"/>
  <c r="M2490" i="1"/>
  <c r="K2490" i="1"/>
  <c r="J2490" i="1"/>
  <c r="I2490" i="1"/>
  <c r="G2490" i="1"/>
  <c r="F2490" i="1"/>
  <c r="E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W2488" i="1"/>
  <c r="V2488" i="1"/>
  <c r="S2488" i="1"/>
  <c r="R2488" i="1"/>
  <c r="O2488" i="1"/>
  <c r="N2488" i="1"/>
  <c r="K2488" i="1"/>
  <c r="J2488" i="1"/>
  <c r="G2488" i="1"/>
  <c r="F2488" i="1"/>
  <c r="C2488" i="1"/>
  <c r="B2488" i="1"/>
  <c r="Y2487" i="1"/>
  <c r="X2487" i="1"/>
  <c r="W2487" i="1"/>
  <c r="V2487" i="1"/>
  <c r="U2487" i="1"/>
  <c r="T2487" i="1"/>
  <c r="S2487" i="1"/>
  <c r="S2491" i="1" s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C2491" i="1" s="1"/>
  <c r="B2487" i="1"/>
  <c r="X2483" i="1"/>
  <c r="W2483" i="1"/>
  <c r="T2483" i="1"/>
  <c r="S2483" i="1"/>
  <c r="P2483" i="1"/>
  <c r="O2483" i="1"/>
  <c r="L2483" i="1"/>
  <c r="K2483" i="1"/>
  <c r="H2483" i="1"/>
  <c r="G2483" i="1"/>
  <c r="D2483" i="1"/>
  <c r="C2483" i="1"/>
  <c r="Z2482" i="1"/>
  <c r="Y2481" i="1"/>
  <c r="Y2483" i="1" s="1"/>
  <c r="X2481" i="1"/>
  <c r="W2481" i="1"/>
  <c r="V2481" i="1"/>
  <c r="V2483" i="1" s="1"/>
  <c r="U2481" i="1"/>
  <c r="U2483" i="1" s="1"/>
  <c r="T2481" i="1"/>
  <c r="S2481" i="1"/>
  <c r="R2481" i="1"/>
  <c r="R2483" i="1" s="1"/>
  <c r="Q2481" i="1"/>
  <c r="Q2483" i="1" s="1"/>
  <c r="P2481" i="1"/>
  <c r="O2481" i="1"/>
  <c r="N2481" i="1"/>
  <c r="N2483" i="1" s="1"/>
  <c r="M2481" i="1"/>
  <c r="M2483" i="1" s="1"/>
  <c r="L2481" i="1"/>
  <c r="K2481" i="1"/>
  <c r="J2481" i="1"/>
  <c r="J2483" i="1" s="1"/>
  <c r="I2481" i="1"/>
  <c r="I2483" i="1" s="1"/>
  <c r="H2481" i="1"/>
  <c r="G2481" i="1"/>
  <c r="F2481" i="1"/>
  <c r="F2483" i="1" s="1"/>
  <c r="E2481" i="1"/>
  <c r="E2483" i="1" s="1"/>
  <c r="D2481" i="1"/>
  <c r="C2481" i="1"/>
  <c r="B2481" i="1"/>
  <c r="B2483" i="1" s="1"/>
  <c r="AB2480" i="1"/>
  <c r="Z2480" i="1"/>
  <c r="AA2480" i="1" s="1"/>
  <c r="AB2479" i="1"/>
  <c r="AA2479" i="1"/>
  <c r="Z2479" i="1"/>
  <c r="Z2478" i="1"/>
  <c r="AA2477" i="1"/>
  <c r="Z2477" i="1"/>
  <c r="AB2477" i="1" s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AA2470" i="1"/>
  <c r="Z2470" i="1"/>
  <c r="AB2470" i="1" s="1"/>
  <c r="AB2469" i="1"/>
  <c r="Z2469" i="1"/>
  <c r="AA2469" i="1" s="1"/>
  <c r="AB2468" i="1"/>
  <c r="AA2468" i="1"/>
  <c r="Z2468" i="1"/>
  <c r="Z2467" i="1"/>
  <c r="Y2463" i="1"/>
  <c r="U2463" i="1"/>
  <c r="Q2463" i="1"/>
  <c r="M2463" i="1"/>
  <c r="I2463" i="1"/>
  <c r="E2463" i="1"/>
  <c r="AB2462" i="1"/>
  <c r="Z2462" i="1"/>
  <c r="AA2462" i="1" s="1"/>
  <c r="Y2461" i="1"/>
  <c r="X2461" i="1"/>
  <c r="X2463" i="1" s="1"/>
  <c r="W2461" i="1"/>
  <c r="W2463" i="1" s="1"/>
  <c r="V2461" i="1"/>
  <c r="V2463" i="1" s="1"/>
  <c r="U2461" i="1"/>
  <c r="T2461" i="1"/>
  <c r="T2463" i="1" s="1"/>
  <c r="S2461" i="1"/>
  <c r="S2463" i="1" s="1"/>
  <c r="R2461" i="1"/>
  <c r="R2463" i="1" s="1"/>
  <c r="Q2461" i="1"/>
  <c r="P2461" i="1"/>
  <c r="P2463" i="1" s="1"/>
  <c r="O2461" i="1"/>
  <c r="O2463" i="1" s="1"/>
  <c r="N2461" i="1"/>
  <c r="N2463" i="1" s="1"/>
  <c r="M2461" i="1"/>
  <c r="L2461" i="1"/>
  <c r="L2463" i="1" s="1"/>
  <c r="K2461" i="1"/>
  <c r="K2463" i="1" s="1"/>
  <c r="J2461" i="1"/>
  <c r="J2463" i="1" s="1"/>
  <c r="I2461" i="1"/>
  <c r="H2461" i="1"/>
  <c r="H2463" i="1" s="1"/>
  <c r="G2461" i="1"/>
  <c r="G2463" i="1" s="1"/>
  <c r="F2461" i="1"/>
  <c r="F2463" i="1" s="1"/>
  <c r="E2461" i="1"/>
  <c r="D2461" i="1"/>
  <c r="D2463" i="1" s="1"/>
  <c r="C2461" i="1"/>
  <c r="C2463" i="1" s="1"/>
  <c r="B2461" i="1"/>
  <c r="B2463" i="1" s="1"/>
  <c r="Z2460" i="1"/>
  <c r="AA2459" i="1"/>
  <c r="Z2459" i="1"/>
  <c r="AB2459" i="1" s="1"/>
  <c r="AB2458" i="1"/>
  <c r="Z2458" i="1"/>
  <c r="AA2458" i="1" s="1"/>
  <c r="AA2457" i="1"/>
  <c r="Z2457" i="1"/>
  <c r="V2453" i="1"/>
  <c r="R2453" i="1"/>
  <c r="N2453" i="1"/>
  <c r="J2453" i="1"/>
  <c r="F2453" i="1"/>
  <c r="B2453" i="1"/>
  <c r="AA2452" i="1"/>
  <c r="Z2452" i="1"/>
  <c r="AB2452" i="1" s="1"/>
  <c r="Y2451" i="1"/>
  <c r="Y2453" i="1" s="1"/>
  <c r="X2451" i="1"/>
  <c r="X2453" i="1" s="1"/>
  <c r="W2451" i="1"/>
  <c r="W2453" i="1" s="1"/>
  <c r="V2451" i="1"/>
  <c r="U2451" i="1"/>
  <c r="U2453" i="1" s="1"/>
  <c r="T2451" i="1"/>
  <c r="T2453" i="1" s="1"/>
  <c r="S2451" i="1"/>
  <c r="S2453" i="1" s="1"/>
  <c r="R2451" i="1"/>
  <c r="Q2451" i="1"/>
  <c r="Q2453" i="1" s="1"/>
  <c r="P2451" i="1"/>
  <c r="P2453" i="1" s="1"/>
  <c r="O2451" i="1"/>
  <c r="O2453" i="1" s="1"/>
  <c r="N2451" i="1"/>
  <c r="M2451" i="1"/>
  <c r="M2453" i="1" s="1"/>
  <c r="L2451" i="1"/>
  <c r="L2453" i="1" s="1"/>
  <c r="K2451" i="1"/>
  <c r="K2453" i="1" s="1"/>
  <c r="J2451" i="1"/>
  <c r="I2451" i="1"/>
  <c r="I2453" i="1" s="1"/>
  <c r="H2451" i="1"/>
  <c r="H2453" i="1" s="1"/>
  <c r="G2451" i="1"/>
  <c r="G2453" i="1" s="1"/>
  <c r="F2451" i="1"/>
  <c r="E2451" i="1"/>
  <c r="E2453" i="1" s="1"/>
  <c r="D2451" i="1"/>
  <c r="D2453" i="1" s="1"/>
  <c r="C2451" i="1"/>
  <c r="C2453" i="1" s="1"/>
  <c r="B2451" i="1"/>
  <c r="AA2450" i="1"/>
  <c r="Z2450" i="1"/>
  <c r="AB2450" i="1" s="1"/>
  <c r="Z2449" i="1"/>
  <c r="AA2448" i="1"/>
  <c r="Z2448" i="1"/>
  <c r="AB2448" i="1" s="1"/>
  <c r="AB2447" i="1"/>
  <c r="Z2447" i="1"/>
  <c r="AA2447" i="1" s="1"/>
  <c r="W2443" i="1"/>
  <c r="S2443" i="1"/>
  <c r="O2443" i="1"/>
  <c r="K2443" i="1"/>
  <c r="G2443" i="1"/>
  <c r="C2443" i="1"/>
  <c r="Z2442" i="1"/>
  <c r="Y2441" i="1"/>
  <c r="Y2443" i="1" s="1"/>
  <c r="X2441" i="1"/>
  <c r="X2443" i="1" s="1"/>
  <c r="W2441" i="1"/>
  <c r="V2441" i="1"/>
  <c r="V2443" i="1" s="1"/>
  <c r="U2441" i="1"/>
  <c r="U2443" i="1" s="1"/>
  <c r="T2441" i="1"/>
  <c r="T2443" i="1" s="1"/>
  <c r="S2441" i="1"/>
  <c r="R2441" i="1"/>
  <c r="R2443" i="1" s="1"/>
  <c r="Q2441" i="1"/>
  <c r="Q2443" i="1" s="1"/>
  <c r="P2441" i="1"/>
  <c r="P2443" i="1" s="1"/>
  <c r="O2441" i="1"/>
  <c r="N2441" i="1"/>
  <c r="N2443" i="1" s="1"/>
  <c r="M2441" i="1"/>
  <c r="M2443" i="1" s="1"/>
  <c r="L2441" i="1"/>
  <c r="L2443" i="1" s="1"/>
  <c r="K2441" i="1"/>
  <c r="J2441" i="1"/>
  <c r="J2443" i="1" s="1"/>
  <c r="I2441" i="1"/>
  <c r="I2443" i="1" s="1"/>
  <c r="H2441" i="1"/>
  <c r="H2443" i="1" s="1"/>
  <c r="G2441" i="1"/>
  <c r="F2441" i="1"/>
  <c r="F2443" i="1" s="1"/>
  <c r="E2441" i="1"/>
  <c r="E2443" i="1" s="1"/>
  <c r="D2441" i="1"/>
  <c r="D2443" i="1" s="1"/>
  <c r="C2441" i="1"/>
  <c r="B2441" i="1"/>
  <c r="B2443" i="1" s="1"/>
  <c r="AB2440" i="1"/>
  <c r="Z2440" i="1"/>
  <c r="AA2440" i="1" s="1"/>
  <c r="AA2439" i="1"/>
  <c r="Z2439" i="1"/>
  <c r="AB2439" i="1" s="1"/>
  <c r="Z2438" i="1"/>
  <c r="AA2437" i="1"/>
  <c r="Z2437" i="1"/>
  <c r="AB2437" i="1" s="1"/>
  <c r="X2433" i="1"/>
  <c r="T2433" i="1"/>
  <c r="P2433" i="1"/>
  <c r="L2433" i="1"/>
  <c r="H2433" i="1"/>
  <c r="D2433" i="1"/>
  <c r="AA2432" i="1"/>
  <c r="Z2432" i="1"/>
  <c r="AB2432" i="1" s="1"/>
  <c r="Y2431" i="1"/>
  <c r="Y2433" i="1" s="1"/>
  <c r="X2431" i="1"/>
  <c r="W2431" i="1"/>
  <c r="W2433" i="1" s="1"/>
  <c r="V2431" i="1"/>
  <c r="V2433" i="1" s="1"/>
  <c r="U2431" i="1"/>
  <c r="U2433" i="1" s="1"/>
  <c r="T2431" i="1"/>
  <c r="S2431" i="1"/>
  <c r="S2433" i="1" s="1"/>
  <c r="R2431" i="1"/>
  <c r="R2433" i="1" s="1"/>
  <c r="Q2431" i="1"/>
  <c r="Q2433" i="1" s="1"/>
  <c r="P2431" i="1"/>
  <c r="O2431" i="1"/>
  <c r="O2433" i="1" s="1"/>
  <c r="N2431" i="1"/>
  <c r="N2433" i="1" s="1"/>
  <c r="M2431" i="1"/>
  <c r="M2433" i="1" s="1"/>
  <c r="L2431" i="1"/>
  <c r="K2431" i="1"/>
  <c r="K2433" i="1" s="1"/>
  <c r="J2431" i="1"/>
  <c r="J2433" i="1" s="1"/>
  <c r="I2431" i="1"/>
  <c r="I2433" i="1" s="1"/>
  <c r="H2431" i="1"/>
  <c r="G2431" i="1"/>
  <c r="G2433" i="1" s="1"/>
  <c r="F2431" i="1"/>
  <c r="F2433" i="1" s="1"/>
  <c r="E2431" i="1"/>
  <c r="E2433" i="1" s="1"/>
  <c r="D2431" i="1"/>
  <c r="C2431" i="1"/>
  <c r="C2433" i="1" s="1"/>
  <c r="B2431" i="1"/>
  <c r="B2433" i="1" s="1"/>
  <c r="AA2430" i="1"/>
  <c r="Z2430" i="1"/>
  <c r="AB2430" i="1" s="1"/>
  <c r="AB2429" i="1"/>
  <c r="Z2429" i="1"/>
  <c r="AA2429" i="1" s="1"/>
  <c r="AB2428" i="1"/>
  <c r="AA2428" i="1"/>
  <c r="Z2428" i="1"/>
  <c r="Z2427" i="1"/>
  <c r="Y2423" i="1"/>
  <c r="U2423" i="1"/>
  <c r="Q2423" i="1"/>
  <c r="M2423" i="1"/>
  <c r="I2423" i="1"/>
  <c r="E2423" i="1"/>
  <c r="AB2422" i="1"/>
  <c r="Z2422" i="1"/>
  <c r="AA2422" i="1" s="1"/>
  <c r="Y2421" i="1"/>
  <c r="X2421" i="1"/>
  <c r="X2423" i="1" s="1"/>
  <c r="W2421" i="1"/>
  <c r="W2423" i="1" s="1"/>
  <c r="V2421" i="1"/>
  <c r="V2423" i="1" s="1"/>
  <c r="U2421" i="1"/>
  <c r="T2421" i="1"/>
  <c r="T2423" i="1" s="1"/>
  <c r="S2421" i="1"/>
  <c r="S2423" i="1" s="1"/>
  <c r="R2421" i="1"/>
  <c r="R2423" i="1" s="1"/>
  <c r="Q2421" i="1"/>
  <c r="P2421" i="1"/>
  <c r="P2423" i="1" s="1"/>
  <c r="O2421" i="1"/>
  <c r="O2423" i="1" s="1"/>
  <c r="N2421" i="1"/>
  <c r="N2423" i="1" s="1"/>
  <c r="M2421" i="1"/>
  <c r="L2421" i="1"/>
  <c r="L2423" i="1" s="1"/>
  <c r="K2421" i="1"/>
  <c r="K2423" i="1" s="1"/>
  <c r="J2421" i="1"/>
  <c r="J2423" i="1" s="1"/>
  <c r="I2421" i="1"/>
  <c r="H2421" i="1"/>
  <c r="H2423" i="1" s="1"/>
  <c r="G2421" i="1"/>
  <c r="G2423" i="1" s="1"/>
  <c r="F2421" i="1"/>
  <c r="F2423" i="1" s="1"/>
  <c r="E2421" i="1"/>
  <c r="D2421" i="1"/>
  <c r="D2423" i="1" s="1"/>
  <c r="C2421" i="1"/>
  <c r="C2423" i="1" s="1"/>
  <c r="B2421" i="1"/>
  <c r="B2423" i="1" s="1"/>
  <c r="Z2420" i="1"/>
  <c r="AA2419" i="1"/>
  <c r="Z2419" i="1"/>
  <c r="AB2419" i="1" s="1"/>
  <c r="AB2418" i="1"/>
  <c r="Z2418" i="1"/>
  <c r="AA2418" i="1" s="1"/>
  <c r="AA2417" i="1"/>
  <c r="Z2417" i="1"/>
  <c r="Z2421" i="1" s="1"/>
  <c r="AB2421" i="1" s="1"/>
  <c r="V2413" i="1"/>
  <c r="R2413" i="1"/>
  <c r="N2413" i="1"/>
  <c r="J2413" i="1"/>
  <c r="F2413" i="1"/>
  <c r="B2413" i="1"/>
  <c r="AA2412" i="1"/>
  <c r="Z2412" i="1"/>
  <c r="AB2412" i="1" s="1"/>
  <c r="Y2411" i="1"/>
  <c r="Y2413" i="1" s="1"/>
  <c r="X2411" i="1"/>
  <c r="X2413" i="1" s="1"/>
  <c r="W2411" i="1"/>
  <c r="W2413" i="1" s="1"/>
  <c r="V2411" i="1"/>
  <c r="U2411" i="1"/>
  <c r="U2413" i="1" s="1"/>
  <c r="T2411" i="1"/>
  <c r="T2413" i="1" s="1"/>
  <c r="S2411" i="1"/>
  <c r="S2413" i="1" s="1"/>
  <c r="R2411" i="1"/>
  <c r="Q2411" i="1"/>
  <c r="Q2413" i="1" s="1"/>
  <c r="P2411" i="1"/>
  <c r="P2413" i="1" s="1"/>
  <c r="O2411" i="1"/>
  <c r="O2413" i="1" s="1"/>
  <c r="N2411" i="1"/>
  <c r="M2411" i="1"/>
  <c r="M2413" i="1" s="1"/>
  <c r="L2411" i="1"/>
  <c r="L2413" i="1" s="1"/>
  <c r="K2411" i="1"/>
  <c r="K2413" i="1" s="1"/>
  <c r="J2411" i="1"/>
  <c r="I2411" i="1"/>
  <c r="I2413" i="1" s="1"/>
  <c r="H2411" i="1"/>
  <c r="H2413" i="1" s="1"/>
  <c r="G2411" i="1"/>
  <c r="G2413" i="1" s="1"/>
  <c r="F2411" i="1"/>
  <c r="E2411" i="1"/>
  <c r="E2413" i="1" s="1"/>
  <c r="D2411" i="1"/>
  <c r="D2413" i="1" s="1"/>
  <c r="C2411" i="1"/>
  <c r="C2413" i="1" s="1"/>
  <c r="B2411" i="1"/>
  <c r="AA2410" i="1"/>
  <c r="Z2410" i="1"/>
  <c r="AB2410" i="1" s="1"/>
  <c r="Z2409" i="1"/>
  <c r="AB2408" i="1"/>
  <c r="AA2408" i="1"/>
  <c r="Z2408" i="1"/>
  <c r="AB2407" i="1"/>
  <c r="Z2407" i="1"/>
  <c r="AA2407" i="1" s="1"/>
  <c r="G2403" i="1"/>
  <c r="Z2402" i="1"/>
  <c r="Y2401" i="1"/>
  <c r="Y2403" i="1" s="1"/>
  <c r="W2401" i="1"/>
  <c r="W2403" i="1" s="1"/>
  <c r="U2401" i="1"/>
  <c r="U2403" i="1" s="1"/>
  <c r="S2401" i="1"/>
  <c r="S2403" i="1" s="1"/>
  <c r="Q2401" i="1"/>
  <c r="Q2403" i="1" s="1"/>
  <c r="O2401" i="1"/>
  <c r="O2403" i="1" s="1"/>
  <c r="M2401" i="1"/>
  <c r="M2403" i="1" s="1"/>
  <c r="K2401" i="1"/>
  <c r="K2403" i="1" s="1"/>
  <c r="I2401" i="1"/>
  <c r="I2403" i="1" s="1"/>
  <c r="G2401" i="1"/>
  <c r="E2401" i="1"/>
  <c r="E2403" i="1" s="1"/>
  <c r="C2401" i="1"/>
  <c r="C2403" i="1" s="1"/>
  <c r="Z2400" i="1"/>
  <c r="AA2399" i="1"/>
  <c r="Z2399" i="1"/>
  <c r="AB2399" i="1" s="1"/>
  <c r="Y2398" i="1"/>
  <c r="X2398" i="1"/>
  <c r="X2401" i="1" s="1"/>
  <c r="X2403" i="1" s="1"/>
  <c r="W2398" i="1"/>
  <c r="V2398" i="1"/>
  <c r="U2398" i="1"/>
  <c r="T2398" i="1"/>
  <c r="T2401" i="1" s="1"/>
  <c r="T2403" i="1" s="1"/>
  <c r="S2398" i="1"/>
  <c r="R2398" i="1"/>
  <c r="Q2398" i="1"/>
  <c r="P2398" i="1"/>
  <c r="P2401" i="1" s="1"/>
  <c r="P2403" i="1" s="1"/>
  <c r="O2398" i="1"/>
  <c r="N2398" i="1"/>
  <c r="M2398" i="1"/>
  <c r="L2398" i="1"/>
  <c r="L2401" i="1" s="1"/>
  <c r="L2403" i="1" s="1"/>
  <c r="K2398" i="1"/>
  <c r="J2398" i="1"/>
  <c r="I2398" i="1"/>
  <c r="H2398" i="1"/>
  <c r="H2401" i="1" s="1"/>
  <c r="H2403" i="1" s="1"/>
  <c r="G2398" i="1"/>
  <c r="F2398" i="1"/>
  <c r="E2398" i="1"/>
  <c r="D2398" i="1"/>
  <c r="C2398" i="1"/>
  <c r="B2398" i="1"/>
  <c r="AA2397" i="1"/>
  <c r="Z2397" i="1"/>
  <c r="AB2397" i="1" s="1"/>
  <c r="V2393" i="1"/>
  <c r="R2393" i="1"/>
  <c r="N2393" i="1"/>
  <c r="J2393" i="1"/>
  <c r="F2393" i="1"/>
  <c r="B2393" i="1"/>
  <c r="AB2392" i="1"/>
  <c r="AA2392" i="1"/>
  <c r="Z2392" i="1"/>
  <c r="X2391" i="1"/>
  <c r="X2393" i="1" s="1"/>
  <c r="V2391" i="1"/>
  <c r="T2391" i="1"/>
  <c r="T2393" i="1" s="1"/>
  <c r="R2391" i="1"/>
  <c r="P2391" i="1"/>
  <c r="P2393" i="1" s="1"/>
  <c r="N2391" i="1"/>
  <c r="L2391" i="1"/>
  <c r="L2393" i="1" s="1"/>
  <c r="J2391" i="1"/>
  <c r="H2391" i="1"/>
  <c r="H2393" i="1" s="1"/>
  <c r="F2391" i="1"/>
  <c r="D2391" i="1"/>
  <c r="D2393" i="1" s="1"/>
  <c r="B2391" i="1"/>
  <c r="Z2390" i="1"/>
  <c r="AA2390" i="1" s="1"/>
  <c r="Z2389" i="1"/>
  <c r="AA2389" i="1" s="1"/>
  <c r="AA2388" i="1"/>
  <c r="Z2388" i="1"/>
  <c r="AB2388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AA2387" i="1"/>
  <c r="Z2387" i="1"/>
  <c r="X2383" i="1"/>
  <c r="T2383" i="1"/>
  <c r="P2383" i="1"/>
  <c r="L2383" i="1"/>
  <c r="H2383" i="1"/>
  <c r="Z2382" i="1"/>
  <c r="AA2382" i="1" s="1"/>
  <c r="Y2381" i="1"/>
  <c r="Y2383" i="1" s="1"/>
  <c r="W2381" i="1"/>
  <c r="W2383" i="1" s="1"/>
  <c r="U2381" i="1"/>
  <c r="U2383" i="1" s="1"/>
  <c r="S2381" i="1"/>
  <c r="S2383" i="1" s="1"/>
  <c r="Q2381" i="1"/>
  <c r="Q2383" i="1" s="1"/>
  <c r="O2381" i="1"/>
  <c r="O2383" i="1" s="1"/>
  <c r="M2381" i="1"/>
  <c r="M2383" i="1" s="1"/>
  <c r="K2381" i="1"/>
  <c r="K2383" i="1" s="1"/>
  <c r="I2381" i="1"/>
  <c r="I2383" i="1" s="1"/>
  <c r="G2381" i="1"/>
  <c r="G2383" i="1" s="1"/>
  <c r="E2381" i="1"/>
  <c r="E2383" i="1" s="1"/>
  <c r="C2381" i="1"/>
  <c r="C2383" i="1" s="1"/>
  <c r="AA2380" i="1"/>
  <c r="Z2380" i="1"/>
  <c r="AA2379" i="1"/>
  <c r="Z2379" i="1"/>
  <c r="Y2378" i="1"/>
  <c r="X2378" i="1"/>
  <c r="X2381" i="1" s="1"/>
  <c r="W2378" i="1"/>
  <c r="V2378" i="1"/>
  <c r="V2381" i="1" s="1"/>
  <c r="V2383" i="1" s="1"/>
  <c r="U2378" i="1"/>
  <c r="T2378" i="1"/>
  <c r="T2381" i="1" s="1"/>
  <c r="S2378" i="1"/>
  <c r="R2378" i="1"/>
  <c r="R2381" i="1" s="1"/>
  <c r="R2383" i="1" s="1"/>
  <c r="Q2378" i="1"/>
  <c r="P2378" i="1"/>
  <c r="P2381" i="1" s="1"/>
  <c r="O2378" i="1"/>
  <c r="N2378" i="1"/>
  <c r="N2381" i="1" s="1"/>
  <c r="N2383" i="1" s="1"/>
  <c r="M2378" i="1"/>
  <c r="L2378" i="1"/>
  <c r="L2381" i="1" s="1"/>
  <c r="K2378" i="1"/>
  <c r="J2378" i="1"/>
  <c r="J2381" i="1" s="1"/>
  <c r="J2383" i="1" s="1"/>
  <c r="I2378" i="1"/>
  <c r="H2378" i="1"/>
  <c r="H2381" i="1" s="1"/>
  <c r="G2378" i="1"/>
  <c r="F2378" i="1"/>
  <c r="F2381" i="1" s="1"/>
  <c r="F2383" i="1" s="1"/>
  <c r="E2378" i="1"/>
  <c r="D2378" i="1"/>
  <c r="C2378" i="1"/>
  <c r="B2378" i="1"/>
  <c r="B2381" i="1" s="1"/>
  <c r="B2383" i="1" s="1"/>
  <c r="Z2377" i="1"/>
  <c r="Y2373" i="1"/>
  <c r="Q2373" i="1"/>
  <c r="I2373" i="1"/>
  <c r="AA2372" i="1"/>
  <c r="Z2372" i="1"/>
  <c r="X2371" i="1"/>
  <c r="X2373" i="1" s="1"/>
  <c r="P2371" i="1"/>
  <c r="P2373" i="1" s="1"/>
  <c r="H2371" i="1"/>
  <c r="H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Z2370" i="1" s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B2330" i="1" s="1"/>
  <c r="Z2369" i="1"/>
  <c r="AA2369" i="1" s="1"/>
  <c r="Y2368" i="1"/>
  <c r="Y2371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P2368" i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AA2367" i="1"/>
  <c r="Z2367" i="1"/>
  <c r="Z2362" i="1"/>
  <c r="Y2361" i="1"/>
  <c r="Y2363" i="1" s="1"/>
  <c r="U2361" i="1"/>
  <c r="U2363" i="1" s="1"/>
  <c r="Q2361" i="1"/>
  <c r="Q2363" i="1" s="1"/>
  <c r="M2361" i="1"/>
  <c r="M2363" i="1" s="1"/>
  <c r="I2361" i="1"/>
  <c r="I2363" i="1" s="1"/>
  <c r="E2361" i="1"/>
  <c r="E2363" i="1" s="1"/>
  <c r="AA2360" i="1"/>
  <c r="Z2360" i="1"/>
  <c r="AA2359" i="1"/>
  <c r="Z2359" i="1"/>
  <c r="Y2358" i="1"/>
  <c r="X2358" i="1"/>
  <c r="W2358" i="1"/>
  <c r="W2361" i="1" s="1"/>
  <c r="W2363" i="1" s="1"/>
  <c r="V2358" i="1"/>
  <c r="V2361" i="1" s="1"/>
  <c r="V2363" i="1" s="1"/>
  <c r="U2358" i="1"/>
  <c r="T2358" i="1"/>
  <c r="S2358" i="1"/>
  <c r="S2361" i="1" s="1"/>
  <c r="S2363" i="1" s="1"/>
  <c r="R2358" i="1"/>
  <c r="R2361" i="1" s="1"/>
  <c r="R2363" i="1" s="1"/>
  <c r="Q2358" i="1"/>
  <c r="P2358" i="1"/>
  <c r="O2358" i="1"/>
  <c r="O2361" i="1" s="1"/>
  <c r="O2363" i="1" s="1"/>
  <c r="N2358" i="1"/>
  <c r="N2361" i="1" s="1"/>
  <c r="N2363" i="1" s="1"/>
  <c r="M2358" i="1"/>
  <c r="L2358" i="1"/>
  <c r="K2358" i="1"/>
  <c r="K2361" i="1" s="1"/>
  <c r="K2363" i="1" s="1"/>
  <c r="J2358" i="1"/>
  <c r="J2361" i="1" s="1"/>
  <c r="J2363" i="1" s="1"/>
  <c r="I2358" i="1"/>
  <c r="H2358" i="1"/>
  <c r="G2358" i="1"/>
  <c r="G2361" i="1" s="1"/>
  <c r="G2363" i="1" s="1"/>
  <c r="F2358" i="1"/>
  <c r="F2361" i="1" s="1"/>
  <c r="F2363" i="1" s="1"/>
  <c r="E2358" i="1"/>
  <c r="D2358" i="1"/>
  <c r="C2358" i="1"/>
  <c r="C2361" i="1" s="1"/>
  <c r="C2363" i="1" s="1"/>
  <c r="B2358" i="1"/>
  <c r="B2361" i="1" s="1"/>
  <c r="B2363" i="1" s="1"/>
  <c r="Z2357" i="1"/>
  <c r="U2353" i="1"/>
  <c r="Q2353" i="1"/>
  <c r="AB2352" i="1"/>
  <c r="Z2352" i="1"/>
  <c r="AA2352" i="1" s="1"/>
  <c r="W2351" i="1"/>
  <c r="W2353" i="1" s="1"/>
  <c r="S2351" i="1"/>
  <c r="S2353" i="1" s="1"/>
  <c r="O2351" i="1"/>
  <c r="O2353" i="1" s="1"/>
  <c r="K2351" i="1"/>
  <c r="K2353" i="1" s="1"/>
  <c r="G2351" i="1"/>
  <c r="G2353" i="1" s="1"/>
  <c r="C2351" i="1"/>
  <c r="C2353" i="1" s="1"/>
  <c r="Y2350" i="1"/>
  <c r="X2350" i="1"/>
  <c r="W2350" i="1"/>
  <c r="V2350" i="1"/>
  <c r="V2330" i="1" s="1"/>
  <c r="U2350" i="1"/>
  <c r="T2350" i="1"/>
  <c r="S2350" i="1"/>
  <c r="R2350" i="1"/>
  <c r="R2330" i="1" s="1"/>
  <c r="Q2350" i="1"/>
  <c r="P2350" i="1"/>
  <c r="O2350" i="1"/>
  <c r="N2350" i="1"/>
  <c r="N2330" i="1" s="1"/>
  <c r="M2350" i="1"/>
  <c r="L2350" i="1"/>
  <c r="K2350" i="1"/>
  <c r="J2350" i="1"/>
  <c r="J2330" i="1" s="1"/>
  <c r="I2350" i="1"/>
  <c r="H2350" i="1"/>
  <c r="G2350" i="1"/>
  <c r="F2350" i="1"/>
  <c r="F2330" i="1" s="1"/>
  <c r="E2350" i="1"/>
  <c r="D2350" i="1"/>
  <c r="Z2349" i="1"/>
  <c r="AA2349" i="1" s="1"/>
  <c r="Y2348" i="1"/>
  <c r="Y2351" i="1" s="1"/>
  <c r="Y2353" i="1" s="1"/>
  <c r="X2348" i="1"/>
  <c r="X2351" i="1" s="1"/>
  <c r="X2353" i="1" s="1"/>
  <c r="W2348" i="1"/>
  <c r="V2348" i="1"/>
  <c r="V2351" i="1" s="1"/>
  <c r="V2353" i="1" s="1"/>
  <c r="U2348" i="1"/>
  <c r="U2351" i="1" s="1"/>
  <c r="T2348" i="1"/>
  <c r="T2351" i="1" s="1"/>
  <c r="T2353" i="1" s="1"/>
  <c r="S2348" i="1"/>
  <c r="R2348" i="1"/>
  <c r="R2351" i="1" s="1"/>
  <c r="R2353" i="1" s="1"/>
  <c r="Q2348" i="1"/>
  <c r="Q2351" i="1" s="1"/>
  <c r="P2348" i="1"/>
  <c r="P2351" i="1" s="1"/>
  <c r="P2353" i="1" s="1"/>
  <c r="O2348" i="1"/>
  <c r="N2348" i="1"/>
  <c r="N2351" i="1" s="1"/>
  <c r="N2353" i="1" s="1"/>
  <c r="M2348" i="1"/>
  <c r="L2348" i="1"/>
  <c r="L2351" i="1" s="1"/>
  <c r="L2353" i="1" s="1"/>
  <c r="K2348" i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F2348" i="1"/>
  <c r="F2351" i="1" s="1"/>
  <c r="F2353" i="1" s="1"/>
  <c r="E2348" i="1"/>
  <c r="E2351" i="1" s="1"/>
  <c r="E2353" i="1" s="1"/>
  <c r="D2348" i="1"/>
  <c r="C2348" i="1"/>
  <c r="B2348" i="1"/>
  <c r="B2351" i="1" s="1"/>
  <c r="B2353" i="1" s="1"/>
  <c r="AA2347" i="1"/>
  <c r="Z2347" i="1"/>
  <c r="Z2342" i="1"/>
  <c r="AB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Z2340" i="1"/>
  <c r="AA2340" i="1" s="1"/>
  <c r="Z2339" i="1"/>
  <c r="AA2339" i="1" s="1"/>
  <c r="AA2338" i="1"/>
  <c r="Y2338" i="1"/>
  <c r="Y2341" i="1" s="1"/>
  <c r="Y2343" i="1" s="1"/>
  <c r="X2338" i="1"/>
  <c r="W2338" i="1"/>
  <c r="V2338" i="1"/>
  <c r="V2341" i="1" s="1"/>
  <c r="V2343" i="1" s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O2338" i="1"/>
  <c r="N2338" i="1"/>
  <c r="N2341" i="1" s="1"/>
  <c r="N2343" i="1" s="1"/>
  <c r="M2338" i="1"/>
  <c r="Z2338" i="1" s="1"/>
  <c r="AB2338" i="1" s="1"/>
  <c r="L2338" i="1"/>
  <c r="K2338" i="1"/>
  <c r="J2338" i="1"/>
  <c r="J2341" i="1" s="1"/>
  <c r="J2343" i="1" s="1"/>
  <c r="I2338" i="1"/>
  <c r="I2341" i="1" s="1"/>
  <c r="I2343" i="1" s="1"/>
  <c r="H2338" i="1"/>
  <c r="G2338" i="1"/>
  <c r="F2338" i="1"/>
  <c r="F2341" i="1" s="1"/>
  <c r="F2343" i="1" s="1"/>
  <c r="E2338" i="1"/>
  <c r="E2341" i="1" s="1"/>
  <c r="E2343" i="1" s="1"/>
  <c r="D2338" i="1"/>
  <c r="C2338" i="1"/>
  <c r="B2338" i="1"/>
  <c r="B2341" i="1" s="1"/>
  <c r="B2343" i="1" s="1"/>
  <c r="Z2337" i="1"/>
  <c r="Z2341" i="1" s="1"/>
  <c r="Z2343" i="1" s="1"/>
  <c r="AB2343" i="1" s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Q2331" i="1"/>
  <c r="M2331" i="1"/>
  <c r="Y2330" i="1"/>
  <c r="X2330" i="1"/>
  <c r="W2330" i="1"/>
  <c r="U2330" i="1"/>
  <c r="T2330" i="1"/>
  <c r="S2330" i="1"/>
  <c r="Q2330" i="1"/>
  <c r="P2330" i="1"/>
  <c r="O2330" i="1"/>
  <c r="M2330" i="1"/>
  <c r="L2330" i="1"/>
  <c r="K2330" i="1"/>
  <c r="I2330" i="1"/>
  <c r="H2330" i="1"/>
  <c r="G2330" i="1"/>
  <c r="E2330" i="1"/>
  <c r="D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AA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Y2331" i="1" s="1"/>
  <c r="U2328" i="1"/>
  <c r="U2331" i="1" s="1"/>
  <c r="Q2328" i="1"/>
  <c r="M2328" i="1"/>
  <c r="I2328" i="1"/>
  <c r="I2331" i="1" s="1"/>
  <c r="E2328" i="1"/>
  <c r="E2331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V2323" i="1"/>
  <c r="R2323" i="1"/>
  <c r="N2323" i="1"/>
  <c r="J2323" i="1"/>
  <c r="F2323" i="1"/>
  <c r="B2323" i="1"/>
  <c r="Y2321" i="1"/>
  <c r="Y2323" i="1" s="1"/>
  <c r="V2321" i="1"/>
  <c r="U2321" i="1"/>
  <c r="U2323" i="1" s="1"/>
  <c r="R2321" i="1"/>
  <c r="Q2321" i="1"/>
  <c r="Q2323" i="1" s="1"/>
  <c r="N2321" i="1"/>
  <c r="M2321" i="1"/>
  <c r="M2323" i="1" s="1"/>
  <c r="J2321" i="1"/>
  <c r="I2321" i="1"/>
  <c r="I2323" i="1" s="1"/>
  <c r="F2321" i="1"/>
  <c r="E2321" i="1"/>
  <c r="E2323" i="1" s="1"/>
  <c r="B2321" i="1"/>
  <c r="Y2318" i="1"/>
  <c r="X2318" i="1"/>
  <c r="X2321" i="1" s="1"/>
  <c r="X2323" i="1" s="1"/>
  <c r="W2318" i="1"/>
  <c r="W2321" i="1" s="1"/>
  <c r="W2323" i="1" s="1"/>
  <c r="V2318" i="1"/>
  <c r="U2318" i="1"/>
  <c r="T2318" i="1"/>
  <c r="T2321" i="1" s="1"/>
  <c r="T2323" i="1" s="1"/>
  <c r="S2318" i="1"/>
  <c r="S2321" i="1" s="1"/>
  <c r="S2323" i="1" s="1"/>
  <c r="R2318" i="1"/>
  <c r="Q2318" i="1"/>
  <c r="P2318" i="1"/>
  <c r="P2321" i="1" s="1"/>
  <c r="P2323" i="1" s="1"/>
  <c r="O2318" i="1"/>
  <c r="O2321" i="1" s="1"/>
  <c r="O2323" i="1" s="1"/>
  <c r="N2318" i="1"/>
  <c r="M2318" i="1"/>
  <c r="L2318" i="1"/>
  <c r="L2321" i="1" s="1"/>
  <c r="L2323" i="1" s="1"/>
  <c r="K2318" i="1"/>
  <c r="K2321" i="1" s="1"/>
  <c r="K2323" i="1" s="1"/>
  <c r="J2318" i="1"/>
  <c r="I2318" i="1"/>
  <c r="H2318" i="1"/>
  <c r="H2321" i="1" s="1"/>
  <c r="H2323" i="1" s="1"/>
  <c r="G2318" i="1"/>
  <c r="G2321" i="1" s="1"/>
  <c r="G2323" i="1" s="1"/>
  <c r="F2318" i="1"/>
  <c r="E2318" i="1"/>
  <c r="D2318" i="1"/>
  <c r="C2318" i="1"/>
  <c r="C2321" i="1" s="1"/>
  <c r="C2323" i="1" s="1"/>
  <c r="B2318" i="1"/>
  <c r="W2313" i="1"/>
  <c r="S2313" i="1"/>
  <c r="G2313" i="1"/>
  <c r="C2313" i="1"/>
  <c r="V2311" i="1"/>
  <c r="V2313" i="1" s="1"/>
  <c r="R2311" i="1"/>
  <c r="R2313" i="1" s="1"/>
  <c r="N2311" i="1"/>
  <c r="N2313" i="1" s="1"/>
  <c r="J2311" i="1"/>
  <c r="J2313" i="1" s="1"/>
  <c r="F2311" i="1"/>
  <c r="F2313" i="1" s="1"/>
  <c r="B2311" i="1"/>
  <c r="B2313" i="1" s="1"/>
  <c r="Y2308" i="1"/>
  <c r="Y2311" i="1" s="1"/>
  <c r="Y2313" i="1" s="1"/>
  <c r="X2308" i="1"/>
  <c r="X2311" i="1" s="1"/>
  <c r="X2313" i="1" s="1"/>
  <c r="W2308" i="1"/>
  <c r="W2311" i="1" s="1"/>
  <c r="V2308" i="1"/>
  <c r="U2308" i="1"/>
  <c r="U2311" i="1" s="1"/>
  <c r="U2313" i="1" s="1"/>
  <c r="T2308" i="1"/>
  <c r="T2311" i="1" s="1"/>
  <c r="T2313" i="1" s="1"/>
  <c r="S2308" i="1"/>
  <c r="S2311" i="1" s="1"/>
  <c r="R2308" i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M2308" i="1"/>
  <c r="L2308" i="1"/>
  <c r="L2311" i="1" s="1"/>
  <c r="L2313" i="1" s="1"/>
  <c r="K2308" i="1"/>
  <c r="K2311" i="1" s="1"/>
  <c r="K2313" i="1" s="1"/>
  <c r="J2308" i="1"/>
  <c r="I2308" i="1"/>
  <c r="I2311" i="1" s="1"/>
  <c r="I2313" i="1" s="1"/>
  <c r="H2308" i="1"/>
  <c r="H2311" i="1" s="1"/>
  <c r="H2313" i="1" s="1"/>
  <c r="G2308" i="1"/>
  <c r="G2311" i="1" s="1"/>
  <c r="F2308" i="1"/>
  <c r="E2308" i="1"/>
  <c r="E2311" i="1" s="1"/>
  <c r="E2313" i="1" s="1"/>
  <c r="D2308" i="1"/>
  <c r="D2311" i="1" s="1"/>
  <c r="D2313" i="1" s="1"/>
  <c r="C2308" i="1"/>
  <c r="C2311" i="1" s="1"/>
  <c r="B2308" i="1"/>
  <c r="P2303" i="1"/>
  <c r="W2301" i="1"/>
  <c r="W2303" i="1" s="1"/>
  <c r="S2301" i="1"/>
  <c r="S2303" i="1" s="1"/>
  <c r="O2301" i="1"/>
  <c r="O2303" i="1" s="1"/>
  <c r="K2301" i="1"/>
  <c r="K2303" i="1" s="1"/>
  <c r="G2301" i="1"/>
  <c r="G2303" i="1" s="1"/>
  <c r="C2301" i="1"/>
  <c r="C2303" i="1" s="1"/>
  <c r="Y2298" i="1"/>
  <c r="Y2301" i="1" s="1"/>
  <c r="Y2303" i="1" s="1"/>
  <c r="X2298" i="1"/>
  <c r="X2301" i="1" s="1"/>
  <c r="X2303" i="1" s="1"/>
  <c r="W2298" i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R2298" i="1"/>
  <c r="R2301" i="1" s="1"/>
  <c r="R2303" i="1" s="1"/>
  <c r="Q2298" i="1"/>
  <c r="Q2301" i="1" s="1"/>
  <c r="Q2303" i="1" s="1"/>
  <c r="P2298" i="1"/>
  <c r="P2301" i="1" s="1"/>
  <c r="O2298" i="1"/>
  <c r="N2298" i="1"/>
  <c r="N2301" i="1" s="1"/>
  <c r="N2303" i="1" s="1"/>
  <c r="M2298" i="1"/>
  <c r="M2301" i="1" s="1"/>
  <c r="M2303" i="1" s="1"/>
  <c r="L2298" i="1"/>
  <c r="L2301" i="1" s="1"/>
  <c r="L2303" i="1" s="1"/>
  <c r="K2298" i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B2298" i="1"/>
  <c r="B2301" i="1" s="1"/>
  <c r="B2303" i="1" s="1"/>
  <c r="Y2293" i="1"/>
  <c r="U2293" i="1"/>
  <c r="I2293" i="1"/>
  <c r="E2293" i="1"/>
  <c r="X2291" i="1"/>
  <c r="X2293" i="1" s="1"/>
  <c r="T2291" i="1"/>
  <c r="T2293" i="1" s="1"/>
  <c r="P2291" i="1"/>
  <c r="P2293" i="1" s="1"/>
  <c r="L2291" i="1"/>
  <c r="L2293" i="1" s="1"/>
  <c r="H2291" i="1"/>
  <c r="H2293" i="1" s="1"/>
  <c r="D2291" i="1"/>
  <c r="D2293" i="1" s="1"/>
  <c r="Y2288" i="1"/>
  <c r="Y2291" i="1" s="1"/>
  <c r="X2288" i="1"/>
  <c r="W2288" i="1"/>
  <c r="W2291" i="1" s="1"/>
  <c r="W2293" i="1" s="1"/>
  <c r="V2288" i="1"/>
  <c r="V2291" i="1" s="1"/>
  <c r="V2293" i="1" s="1"/>
  <c r="U2288" i="1"/>
  <c r="U2291" i="1" s="1"/>
  <c r="T2288" i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O2288" i="1"/>
  <c r="O2291" i="1" s="1"/>
  <c r="O2293" i="1" s="1"/>
  <c r="N2288" i="1"/>
  <c r="N2291" i="1" s="1"/>
  <c r="N2293" i="1" s="1"/>
  <c r="M2288" i="1"/>
  <c r="L2288" i="1"/>
  <c r="K2288" i="1"/>
  <c r="K2291" i="1" s="1"/>
  <c r="K2293" i="1" s="1"/>
  <c r="J2288" i="1"/>
  <c r="J2291" i="1" s="1"/>
  <c r="J2293" i="1" s="1"/>
  <c r="I2288" i="1"/>
  <c r="I2291" i="1" s="1"/>
  <c r="H2288" i="1"/>
  <c r="G2288" i="1"/>
  <c r="G2291" i="1" s="1"/>
  <c r="G2293" i="1" s="1"/>
  <c r="F2288" i="1"/>
  <c r="F2291" i="1" s="1"/>
  <c r="F2293" i="1" s="1"/>
  <c r="E2288" i="1"/>
  <c r="E2291" i="1" s="1"/>
  <c r="D2288" i="1"/>
  <c r="C2288" i="1"/>
  <c r="C2291" i="1" s="1"/>
  <c r="C2293" i="1" s="1"/>
  <c r="B2288" i="1"/>
  <c r="B2291" i="1" s="1"/>
  <c r="B2293" i="1" s="1"/>
  <c r="AA2282" i="1"/>
  <c r="Z2282" i="1"/>
  <c r="Y2282" i="1"/>
  <c r="X2282" i="1"/>
  <c r="W2282" i="1"/>
  <c r="W2272" i="1" s="1"/>
  <c r="V2282" i="1"/>
  <c r="U2282" i="1"/>
  <c r="T2282" i="1"/>
  <c r="S2282" i="1"/>
  <c r="S2272" i="1" s="1"/>
  <c r="R2282" i="1"/>
  <c r="Q2282" i="1"/>
  <c r="P2282" i="1"/>
  <c r="O2282" i="1"/>
  <c r="O2272" i="1" s="1"/>
  <c r="N2282" i="1"/>
  <c r="M2282" i="1"/>
  <c r="L2282" i="1"/>
  <c r="K2282" i="1"/>
  <c r="K2272" i="1" s="1"/>
  <c r="J2282" i="1"/>
  <c r="I2282" i="1"/>
  <c r="H2282" i="1"/>
  <c r="G2282" i="1"/>
  <c r="G2272" i="1" s="1"/>
  <c r="F2282" i="1"/>
  <c r="E2282" i="1"/>
  <c r="D2282" i="1"/>
  <c r="C2282" i="1"/>
  <c r="C2272" i="1" s="1"/>
  <c r="B2282" i="1"/>
  <c r="Y2280" i="1"/>
  <c r="X2280" i="1"/>
  <c r="X2270" i="1" s="1"/>
  <c r="W2280" i="1"/>
  <c r="V2280" i="1"/>
  <c r="U2280" i="1"/>
  <c r="T2280" i="1"/>
  <c r="T2270" i="1" s="1"/>
  <c r="S2280" i="1"/>
  <c r="R2280" i="1"/>
  <c r="Q2280" i="1"/>
  <c r="P2280" i="1"/>
  <c r="P2270" i="1" s="1"/>
  <c r="O2280" i="1"/>
  <c r="N2280" i="1"/>
  <c r="M2280" i="1"/>
  <c r="Z2280" i="1" s="1"/>
  <c r="Z2270" i="1" s="1"/>
  <c r="L2280" i="1"/>
  <c r="L2270" i="1" s="1"/>
  <c r="K2280" i="1"/>
  <c r="J2280" i="1"/>
  <c r="I2280" i="1"/>
  <c r="H2280" i="1"/>
  <c r="H2270" i="1" s="1"/>
  <c r="G2280" i="1"/>
  <c r="F2280" i="1"/>
  <c r="E2280" i="1"/>
  <c r="D2280" i="1"/>
  <c r="AA2280" i="1" s="1"/>
  <c r="C2280" i="1"/>
  <c r="B2280" i="1"/>
  <c r="Y2279" i="1"/>
  <c r="X2279" i="1"/>
  <c r="W2279" i="1"/>
  <c r="V2279" i="1"/>
  <c r="V2269" i="1" s="1"/>
  <c r="U2279" i="1"/>
  <c r="T2279" i="1"/>
  <c r="S2279" i="1"/>
  <c r="R2279" i="1"/>
  <c r="R2269" i="1" s="1"/>
  <c r="Q2279" i="1"/>
  <c r="P2279" i="1"/>
  <c r="O2279" i="1"/>
  <c r="N2279" i="1"/>
  <c r="N2269" i="1" s="1"/>
  <c r="M2279" i="1"/>
  <c r="L2279" i="1"/>
  <c r="K2279" i="1"/>
  <c r="J2279" i="1"/>
  <c r="J2269" i="1" s="1"/>
  <c r="I2279" i="1"/>
  <c r="H2279" i="1"/>
  <c r="G2279" i="1"/>
  <c r="F2279" i="1"/>
  <c r="F2269" i="1" s="1"/>
  <c r="E2279" i="1"/>
  <c r="D2279" i="1"/>
  <c r="C2279" i="1"/>
  <c r="B2279" i="1"/>
  <c r="B2269" i="1" s="1"/>
  <c r="Y2278" i="1"/>
  <c r="Y2281" i="1" s="1"/>
  <c r="Y2283" i="1" s="1"/>
  <c r="X2278" i="1"/>
  <c r="W2278" i="1"/>
  <c r="V2278" i="1"/>
  <c r="U2278" i="1"/>
  <c r="U2281" i="1" s="1"/>
  <c r="U2283" i="1" s="1"/>
  <c r="T2278" i="1"/>
  <c r="S2278" i="1"/>
  <c r="R2278" i="1"/>
  <c r="Q2278" i="1"/>
  <c r="Q2281" i="1" s="1"/>
  <c r="Q2283" i="1" s="1"/>
  <c r="P2278" i="1"/>
  <c r="O2278" i="1"/>
  <c r="N2278" i="1"/>
  <c r="M2278" i="1"/>
  <c r="M2281" i="1" s="1"/>
  <c r="M2283" i="1" s="1"/>
  <c r="L2278" i="1"/>
  <c r="K2278" i="1"/>
  <c r="J2278" i="1"/>
  <c r="I2278" i="1"/>
  <c r="I2281" i="1" s="1"/>
  <c r="I2283" i="1" s="1"/>
  <c r="H2278" i="1"/>
  <c r="G2278" i="1"/>
  <c r="F2278" i="1"/>
  <c r="E2278" i="1"/>
  <c r="E2281" i="1" s="1"/>
  <c r="E2283" i="1" s="1"/>
  <c r="D2278" i="1"/>
  <c r="C2278" i="1"/>
  <c r="B2278" i="1"/>
  <c r="Y2277" i="1"/>
  <c r="X2277" i="1"/>
  <c r="X2281" i="1" s="1"/>
  <c r="X2283" i="1" s="1"/>
  <c r="W2277" i="1"/>
  <c r="W2267" i="1" s="1"/>
  <c r="W2271" i="1" s="1"/>
  <c r="V2277" i="1"/>
  <c r="U2277" i="1"/>
  <c r="T2277" i="1"/>
  <c r="T2281" i="1" s="1"/>
  <c r="T2283" i="1" s="1"/>
  <c r="S2277" i="1"/>
  <c r="S2267" i="1" s="1"/>
  <c r="S2271" i="1" s="1"/>
  <c r="R2277" i="1"/>
  <c r="Q2277" i="1"/>
  <c r="P2277" i="1"/>
  <c r="P2281" i="1" s="1"/>
  <c r="P2283" i="1" s="1"/>
  <c r="O2277" i="1"/>
  <c r="O2267" i="1" s="1"/>
  <c r="O2271" i="1" s="1"/>
  <c r="N2277" i="1"/>
  <c r="Z2277" i="1" s="1"/>
  <c r="M2277" i="1"/>
  <c r="L2277" i="1"/>
  <c r="L2281" i="1" s="1"/>
  <c r="L2283" i="1" s="1"/>
  <c r="K2277" i="1"/>
  <c r="K2267" i="1" s="1"/>
  <c r="K2271" i="1" s="1"/>
  <c r="J2277" i="1"/>
  <c r="I2277" i="1"/>
  <c r="H2277" i="1"/>
  <c r="H2281" i="1" s="1"/>
  <c r="H2283" i="1" s="1"/>
  <c r="G2277" i="1"/>
  <c r="G2267" i="1" s="1"/>
  <c r="G2271" i="1" s="1"/>
  <c r="F2277" i="1"/>
  <c r="E2277" i="1"/>
  <c r="D2277" i="1"/>
  <c r="D2281" i="1" s="1"/>
  <c r="D2283" i="1" s="1"/>
  <c r="C2277" i="1"/>
  <c r="C2267" i="1" s="1"/>
  <c r="C2271" i="1" s="1"/>
  <c r="B2277" i="1"/>
  <c r="Z2272" i="1"/>
  <c r="Y2272" i="1"/>
  <c r="X2272" i="1"/>
  <c r="V2272" i="1"/>
  <c r="U2272" i="1"/>
  <c r="T2272" i="1"/>
  <c r="R2272" i="1"/>
  <c r="Q2272" i="1"/>
  <c r="P2272" i="1"/>
  <c r="N2272" i="1"/>
  <c r="M2272" i="1"/>
  <c r="L2272" i="1"/>
  <c r="J2272" i="1"/>
  <c r="I2272" i="1"/>
  <c r="H2272" i="1"/>
  <c r="F2272" i="1"/>
  <c r="E2272" i="1"/>
  <c r="D2272" i="1"/>
  <c r="AA2272" i="1" s="1"/>
  <c r="B2272" i="1"/>
  <c r="Y2270" i="1"/>
  <c r="W2270" i="1"/>
  <c r="V2270" i="1"/>
  <c r="U2270" i="1"/>
  <c r="S2270" i="1"/>
  <c r="R2270" i="1"/>
  <c r="Q2270" i="1"/>
  <c r="O2270" i="1"/>
  <c r="N2270" i="1"/>
  <c r="M2270" i="1"/>
  <c r="K2270" i="1"/>
  <c r="J2270" i="1"/>
  <c r="I2270" i="1"/>
  <c r="G2270" i="1"/>
  <c r="F2270" i="1"/>
  <c r="E2270" i="1"/>
  <c r="C2270" i="1"/>
  <c r="B2270" i="1"/>
  <c r="Y2269" i="1"/>
  <c r="X2269" i="1"/>
  <c r="W2269" i="1"/>
  <c r="U2269" i="1"/>
  <c r="T2269" i="1"/>
  <c r="S2269" i="1"/>
  <c r="Q2269" i="1"/>
  <c r="P2269" i="1"/>
  <c r="O2269" i="1"/>
  <c r="M2269" i="1"/>
  <c r="L2269" i="1"/>
  <c r="K2269" i="1"/>
  <c r="I2269" i="1"/>
  <c r="H2269" i="1"/>
  <c r="G2269" i="1"/>
  <c r="E2269" i="1"/>
  <c r="D2269" i="1"/>
  <c r="C2269" i="1"/>
  <c r="X2268" i="1"/>
  <c r="W2268" i="1"/>
  <c r="V2268" i="1"/>
  <c r="T2268" i="1"/>
  <c r="S2268" i="1"/>
  <c r="R2268" i="1"/>
  <c r="P2268" i="1"/>
  <c r="O2268" i="1"/>
  <c r="N2268" i="1"/>
  <c r="L2268" i="1"/>
  <c r="K2268" i="1"/>
  <c r="J2268" i="1"/>
  <c r="H2268" i="1"/>
  <c r="G2268" i="1"/>
  <c r="F2268" i="1"/>
  <c r="D2268" i="1"/>
  <c r="C2268" i="1"/>
  <c r="B2268" i="1"/>
  <c r="Y2267" i="1"/>
  <c r="X2267" i="1"/>
  <c r="X2271" i="1" s="1"/>
  <c r="V2267" i="1"/>
  <c r="V2271" i="1" s="1"/>
  <c r="V2273" i="1" s="1"/>
  <c r="U2267" i="1"/>
  <c r="T2267" i="1"/>
  <c r="T2271" i="1" s="1"/>
  <c r="R2267" i="1"/>
  <c r="Q2267" i="1"/>
  <c r="P2267" i="1"/>
  <c r="P2271" i="1" s="1"/>
  <c r="N2267" i="1"/>
  <c r="M2267" i="1"/>
  <c r="L2267" i="1"/>
  <c r="L2271" i="1" s="1"/>
  <c r="J2267" i="1"/>
  <c r="I2267" i="1"/>
  <c r="H2267" i="1"/>
  <c r="H2271" i="1" s="1"/>
  <c r="F2267" i="1"/>
  <c r="F2271" i="1" s="1"/>
  <c r="F2273" i="1" s="1"/>
  <c r="E2267" i="1"/>
  <c r="D2267" i="1"/>
  <c r="B2267" i="1"/>
  <c r="Z2262" i="1"/>
  <c r="Y2261" i="1"/>
  <c r="Y2263" i="1" s="1"/>
  <c r="U2261" i="1"/>
  <c r="U2263" i="1" s="1"/>
  <c r="Q2261" i="1"/>
  <c r="Q2263" i="1" s="1"/>
  <c r="M2261" i="1"/>
  <c r="M2263" i="1" s="1"/>
  <c r="I2261" i="1"/>
  <c r="I2263" i="1" s="1"/>
  <c r="E2261" i="1"/>
  <c r="E2263" i="1" s="1"/>
  <c r="AA2260" i="1"/>
  <c r="Z2260" i="1"/>
  <c r="AA2259" i="1"/>
  <c r="Z2259" i="1"/>
  <c r="AA2258" i="1"/>
  <c r="Z2258" i="1"/>
  <c r="Y2257" i="1"/>
  <c r="X2257" i="1"/>
  <c r="X2261" i="1" s="1"/>
  <c r="X2263" i="1" s="1"/>
  <c r="W2257" i="1"/>
  <c r="W2261" i="1" s="1"/>
  <c r="W2263" i="1" s="1"/>
  <c r="V2257" i="1"/>
  <c r="V2261" i="1" s="1"/>
  <c r="V2263" i="1" s="1"/>
  <c r="U2257" i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P2257" i="1"/>
  <c r="P2261" i="1" s="1"/>
  <c r="P2263" i="1" s="1"/>
  <c r="O2257" i="1"/>
  <c r="O2261" i="1" s="1"/>
  <c r="O2263" i="1" s="1"/>
  <c r="N2257" i="1"/>
  <c r="N2261" i="1" s="1"/>
  <c r="N2263" i="1" s="1"/>
  <c r="M2257" i="1"/>
  <c r="L2257" i="1"/>
  <c r="L2261" i="1" s="1"/>
  <c r="L2263" i="1" s="1"/>
  <c r="K2257" i="1"/>
  <c r="K2261" i="1" s="1"/>
  <c r="K2263" i="1" s="1"/>
  <c r="J2257" i="1"/>
  <c r="J2261" i="1" s="1"/>
  <c r="J2263" i="1" s="1"/>
  <c r="I2257" i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D2257" i="1"/>
  <c r="D2261" i="1" s="1"/>
  <c r="D2263" i="1" s="1"/>
  <c r="C2257" i="1"/>
  <c r="C2261" i="1" s="1"/>
  <c r="C2263" i="1" s="1"/>
  <c r="B2257" i="1"/>
  <c r="B2261" i="1" s="1"/>
  <c r="B2263" i="1" s="1"/>
  <c r="Y2251" i="1"/>
  <c r="U2251" i="1"/>
  <c r="Q2251" i="1"/>
  <c r="M2251" i="1"/>
  <c r="I2251" i="1"/>
  <c r="E2251" i="1"/>
  <c r="AB2250" i="1"/>
  <c r="Z2250" i="1"/>
  <c r="AA2250" i="1" s="1"/>
  <c r="Y2249" i="1"/>
  <c r="X2249" i="1"/>
  <c r="X2251" i="1" s="1"/>
  <c r="W2249" i="1"/>
  <c r="W2251" i="1" s="1"/>
  <c r="V2249" i="1"/>
  <c r="V2251" i="1" s="1"/>
  <c r="U2249" i="1"/>
  <c r="T2249" i="1"/>
  <c r="T2251" i="1" s="1"/>
  <c r="S2249" i="1"/>
  <c r="S2251" i="1" s="1"/>
  <c r="R2249" i="1"/>
  <c r="R2251" i="1" s="1"/>
  <c r="Q2249" i="1"/>
  <c r="P2249" i="1"/>
  <c r="P2251" i="1" s="1"/>
  <c r="O2249" i="1"/>
  <c r="O2251" i="1" s="1"/>
  <c r="N2249" i="1"/>
  <c r="N2251" i="1" s="1"/>
  <c r="M2249" i="1"/>
  <c r="L2249" i="1"/>
  <c r="L2251" i="1" s="1"/>
  <c r="K2249" i="1"/>
  <c r="K2251" i="1" s="1"/>
  <c r="J2249" i="1"/>
  <c r="J2251" i="1" s="1"/>
  <c r="I2249" i="1"/>
  <c r="H2249" i="1"/>
  <c r="H2251" i="1" s="1"/>
  <c r="G2249" i="1"/>
  <c r="G2251" i="1" s="1"/>
  <c r="F2249" i="1"/>
  <c r="F2251" i="1" s="1"/>
  <c r="E2249" i="1"/>
  <c r="D2249" i="1"/>
  <c r="D2251" i="1" s="1"/>
  <c r="C2249" i="1"/>
  <c r="C2251" i="1" s="1"/>
  <c r="B2249" i="1"/>
  <c r="B2251" i="1" s="1"/>
  <c r="Z2248" i="1"/>
  <c r="AB2248" i="1" s="1"/>
  <c r="AA2247" i="1"/>
  <c r="Z2247" i="1"/>
  <c r="AB2247" i="1" s="1"/>
  <c r="AB2246" i="1"/>
  <c r="Z2246" i="1"/>
  <c r="AA2246" i="1" s="1"/>
  <c r="AA2245" i="1"/>
  <c r="Z2245" i="1"/>
  <c r="Z2249" i="1" s="1"/>
  <c r="AB2249" i="1" s="1"/>
  <c r="V2241" i="1"/>
  <c r="R2241" i="1"/>
  <c r="N2241" i="1"/>
  <c r="J2241" i="1"/>
  <c r="F2241" i="1"/>
  <c r="B2241" i="1"/>
  <c r="AA2240" i="1"/>
  <c r="Z2240" i="1"/>
  <c r="AB2240" i="1" s="1"/>
  <c r="Y2239" i="1"/>
  <c r="Y2241" i="1" s="1"/>
  <c r="X2239" i="1"/>
  <c r="X2241" i="1" s="1"/>
  <c r="W2239" i="1"/>
  <c r="W2241" i="1" s="1"/>
  <c r="V2239" i="1"/>
  <c r="U2239" i="1"/>
  <c r="U2241" i="1" s="1"/>
  <c r="T2239" i="1"/>
  <c r="T2241" i="1" s="1"/>
  <c r="S2239" i="1"/>
  <c r="S2241" i="1" s="1"/>
  <c r="R2239" i="1"/>
  <c r="Q2239" i="1"/>
  <c r="Q2241" i="1" s="1"/>
  <c r="P2239" i="1"/>
  <c r="P2241" i="1" s="1"/>
  <c r="O2239" i="1"/>
  <c r="O2241" i="1" s="1"/>
  <c r="N2239" i="1"/>
  <c r="M2239" i="1"/>
  <c r="M2241" i="1" s="1"/>
  <c r="L2239" i="1"/>
  <c r="L2241" i="1" s="1"/>
  <c r="K2239" i="1"/>
  <c r="K2241" i="1" s="1"/>
  <c r="J2239" i="1"/>
  <c r="I2239" i="1"/>
  <c r="I2241" i="1" s="1"/>
  <c r="H2239" i="1"/>
  <c r="H2241" i="1" s="1"/>
  <c r="G2239" i="1"/>
  <c r="G2241" i="1" s="1"/>
  <c r="F2239" i="1"/>
  <c r="E2239" i="1"/>
  <c r="E2241" i="1" s="1"/>
  <c r="D2239" i="1"/>
  <c r="D2241" i="1" s="1"/>
  <c r="C2239" i="1"/>
  <c r="C2241" i="1" s="1"/>
  <c r="B2239" i="1"/>
  <c r="AA2238" i="1"/>
  <c r="Z2238" i="1"/>
  <c r="AB2238" i="1" s="1"/>
  <c r="Z2237" i="1"/>
  <c r="AB2237" i="1" s="1"/>
  <c r="AA2236" i="1"/>
  <c r="Z2236" i="1"/>
  <c r="AB2236" i="1" s="1"/>
  <c r="AB2235" i="1"/>
  <c r="Z2235" i="1"/>
  <c r="AA2235" i="1" s="1"/>
  <c r="W2231" i="1"/>
  <c r="S2231" i="1"/>
  <c r="O2231" i="1"/>
  <c r="K2231" i="1"/>
  <c r="G2231" i="1"/>
  <c r="C2231" i="1"/>
  <c r="Z2230" i="1"/>
  <c r="Y2229" i="1"/>
  <c r="Y2231" i="1" s="1"/>
  <c r="X2229" i="1"/>
  <c r="X2231" i="1" s="1"/>
  <c r="W2229" i="1"/>
  <c r="V2229" i="1"/>
  <c r="V2231" i="1" s="1"/>
  <c r="U2229" i="1"/>
  <c r="U2231" i="1" s="1"/>
  <c r="T2229" i="1"/>
  <c r="T2231" i="1" s="1"/>
  <c r="S2229" i="1"/>
  <c r="R2229" i="1"/>
  <c r="R2231" i="1" s="1"/>
  <c r="Q2229" i="1"/>
  <c r="Q2231" i="1" s="1"/>
  <c r="P2229" i="1"/>
  <c r="P2231" i="1" s="1"/>
  <c r="O2229" i="1"/>
  <c r="N2229" i="1"/>
  <c r="N2231" i="1" s="1"/>
  <c r="M2229" i="1"/>
  <c r="M2231" i="1" s="1"/>
  <c r="L2229" i="1"/>
  <c r="L2231" i="1" s="1"/>
  <c r="K2229" i="1"/>
  <c r="J2229" i="1"/>
  <c r="J2231" i="1" s="1"/>
  <c r="I2229" i="1"/>
  <c r="I2231" i="1" s="1"/>
  <c r="H2229" i="1"/>
  <c r="H2231" i="1" s="1"/>
  <c r="G2229" i="1"/>
  <c r="F2229" i="1"/>
  <c r="F2231" i="1" s="1"/>
  <c r="E2229" i="1"/>
  <c r="E2231" i="1" s="1"/>
  <c r="D2229" i="1"/>
  <c r="D2231" i="1" s="1"/>
  <c r="C2229" i="1"/>
  <c r="B2229" i="1"/>
  <c r="B2231" i="1" s="1"/>
  <c r="AB2228" i="1"/>
  <c r="AA2228" i="1"/>
  <c r="Z2228" i="1"/>
  <c r="AA2227" i="1"/>
  <c r="Z2227" i="1"/>
  <c r="AB2227" i="1" s="1"/>
  <c r="Z2226" i="1"/>
  <c r="AB2226" i="1" s="1"/>
  <c r="AB2225" i="1"/>
  <c r="AA2225" i="1"/>
  <c r="Z2225" i="1"/>
  <c r="Z2229" i="1" s="1"/>
  <c r="AB2229" i="1" s="1"/>
  <c r="X2221" i="1"/>
  <c r="T2221" i="1"/>
  <c r="P2221" i="1"/>
  <c r="L2221" i="1"/>
  <c r="H2221" i="1"/>
  <c r="D2221" i="1"/>
  <c r="AA2220" i="1"/>
  <c r="Z2220" i="1"/>
  <c r="Y2219" i="1"/>
  <c r="Y2221" i="1" s="1"/>
  <c r="X2219" i="1"/>
  <c r="W2219" i="1"/>
  <c r="W2221" i="1" s="1"/>
  <c r="V2219" i="1"/>
  <c r="V2221" i="1" s="1"/>
  <c r="U2219" i="1"/>
  <c r="U2221" i="1" s="1"/>
  <c r="T2219" i="1"/>
  <c r="S2219" i="1"/>
  <c r="S2221" i="1" s="1"/>
  <c r="R2219" i="1"/>
  <c r="R2221" i="1" s="1"/>
  <c r="Q2219" i="1"/>
  <c r="Q2221" i="1" s="1"/>
  <c r="P2219" i="1"/>
  <c r="O2219" i="1"/>
  <c r="O2221" i="1" s="1"/>
  <c r="N2219" i="1"/>
  <c r="N2221" i="1" s="1"/>
  <c r="M2219" i="1"/>
  <c r="M2221" i="1" s="1"/>
  <c r="L2219" i="1"/>
  <c r="K2219" i="1"/>
  <c r="K2221" i="1" s="1"/>
  <c r="J2219" i="1"/>
  <c r="J2221" i="1" s="1"/>
  <c r="I2219" i="1"/>
  <c r="I2221" i="1" s="1"/>
  <c r="H2219" i="1"/>
  <c r="G2219" i="1"/>
  <c r="G2221" i="1" s="1"/>
  <c r="F2219" i="1"/>
  <c r="F2221" i="1" s="1"/>
  <c r="E2219" i="1"/>
  <c r="E2221" i="1" s="1"/>
  <c r="D2219" i="1"/>
  <c r="C2219" i="1"/>
  <c r="C2221" i="1" s="1"/>
  <c r="B2219" i="1"/>
  <c r="B2221" i="1" s="1"/>
  <c r="Z2218" i="1"/>
  <c r="AB2218" i="1" s="1"/>
  <c r="AB2217" i="1"/>
  <c r="Z2217" i="1"/>
  <c r="AA2217" i="1" s="1"/>
  <c r="AA2216" i="1"/>
  <c r="Z2216" i="1"/>
  <c r="AB2216" i="1" s="1"/>
  <c r="Z2215" i="1"/>
  <c r="AB2215" i="1" s="1"/>
  <c r="AB2210" i="1"/>
  <c r="Z2210" i="1"/>
  <c r="AA2210" i="1" s="1"/>
  <c r="Z2208" i="1"/>
  <c r="Z2207" i="1"/>
  <c r="AB2207" i="1" s="1"/>
  <c r="AB2206" i="1"/>
  <c r="Z2206" i="1"/>
  <c r="AA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V2201" i="1"/>
  <c r="N2201" i="1"/>
  <c r="F2201" i="1"/>
  <c r="AA2200" i="1"/>
  <c r="Z2200" i="1"/>
  <c r="AB2200" i="1" s="1"/>
  <c r="X2199" i="1"/>
  <c r="X2201" i="1" s="1"/>
  <c r="T2199" i="1"/>
  <c r="T2201" i="1" s="1"/>
  <c r="L2199" i="1"/>
  <c r="L2201" i="1" s="1"/>
  <c r="H2199" i="1"/>
  <c r="H2201" i="1" s="1"/>
  <c r="D2199" i="1"/>
  <c r="AA2198" i="1"/>
  <c r="Z2198" i="1"/>
  <c r="AB2198" i="1" s="1"/>
  <c r="Z2197" i="1"/>
  <c r="AA2196" i="1"/>
  <c r="Z2196" i="1"/>
  <c r="AB2196" i="1" s="1"/>
  <c r="AB2195" i="1"/>
  <c r="Z2195" i="1"/>
  <c r="Z2199" i="1" s="1"/>
  <c r="Z2201" i="1" s="1"/>
  <c r="Y2195" i="1"/>
  <c r="Y2199" i="1" s="1"/>
  <c r="Y2201" i="1" s="1"/>
  <c r="X2195" i="1"/>
  <c r="W2195" i="1"/>
  <c r="W2199" i="1" s="1"/>
  <c r="W2201" i="1" s="1"/>
  <c r="V2195" i="1"/>
  <c r="V2199" i="1" s="1"/>
  <c r="U2195" i="1"/>
  <c r="U2199" i="1" s="1"/>
  <c r="U2201" i="1" s="1"/>
  <c r="T2195" i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M2195" i="1"/>
  <c r="M2199" i="1" s="1"/>
  <c r="M2201" i="1" s="1"/>
  <c r="L2195" i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G2195" i="1"/>
  <c r="G2199" i="1" s="1"/>
  <c r="G2201" i="1" s="1"/>
  <c r="F2195" i="1"/>
  <c r="F2199" i="1" s="1"/>
  <c r="E2195" i="1"/>
  <c r="E2199" i="1" s="1"/>
  <c r="E2201" i="1" s="1"/>
  <c r="D2195" i="1"/>
  <c r="AA2195" i="1" s="1"/>
  <c r="C2195" i="1"/>
  <c r="C2199" i="1" s="1"/>
  <c r="C2201" i="1" s="1"/>
  <c r="B2195" i="1"/>
  <c r="B2199" i="1" s="1"/>
  <c r="B2201" i="1" s="1"/>
  <c r="S2191" i="1"/>
  <c r="K2191" i="1"/>
  <c r="C2191" i="1"/>
  <c r="AA2190" i="1"/>
  <c r="Z2190" i="1"/>
  <c r="X2189" i="1"/>
  <c r="X2191" i="1" s="1"/>
  <c r="T2189" i="1"/>
  <c r="T2191" i="1" s="1"/>
  <c r="P2189" i="1"/>
  <c r="P2191" i="1" s="1"/>
  <c r="L2189" i="1"/>
  <c r="L2191" i="1" s="1"/>
  <c r="H2189" i="1"/>
  <c r="H2191" i="1" s="1"/>
  <c r="D2189" i="1"/>
  <c r="D2191" i="1" s="1"/>
  <c r="Z2188" i="1"/>
  <c r="AA2188" i="1" s="1"/>
  <c r="Z2187" i="1"/>
  <c r="AA2187" i="1" s="1"/>
  <c r="Z2186" i="1"/>
  <c r="AA2186" i="1" s="1"/>
  <c r="Y2185" i="1"/>
  <c r="Y2189" i="1" s="1"/>
  <c r="Y2191" i="1" s="1"/>
  <c r="X2185" i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S2185" i="1"/>
  <c r="S2189" i="1" s="1"/>
  <c r="R2185" i="1"/>
  <c r="R2189" i="1" s="1"/>
  <c r="R2191" i="1" s="1"/>
  <c r="Q2185" i="1"/>
  <c r="Q2189" i="1" s="1"/>
  <c r="Q2191" i="1" s="1"/>
  <c r="P2185" i="1"/>
  <c r="O2185" i="1"/>
  <c r="O2189" i="1" s="1"/>
  <c r="O2191" i="1" s="1"/>
  <c r="N2185" i="1"/>
  <c r="N2189" i="1" s="1"/>
  <c r="N2191" i="1" s="1"/>
  <c r="M2185" i="1"/>
  <c r="L2185" i="1"/>
  <c r="K2185" i="1"/>
  <c r="K2189" i="1" s="1"/>
  <c r="J2185" i="1"/>
  <c r="J2189" i="1" s="1"/>
  <c r="J2191" i="1" s="1"/>
  <c r="I2185" i="1"/>
  <c r="I2189" i="1" s="1"/>
  <c r="I2191" i="1" s="1"/>
  <c r="H2185" i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B2185" i="1"/>
  <c r="B2189" i="1" s="1"/>
  <c r="B2191" i="1" s="1"/>
  <c r="Z2180" i="1"/>
  <c r="W2179" i="1"/>
  <c r="W2181" i="1" s="1"/>
  <c r="S2179" i="1"/>
  <c r="S2181" i="1" s="1"/>
  <c r="O2179" i="1"/>
  <c r="O2181" i="1" s="1"/>
  <c r="K2179" i="1"/>
  <c r="K2181" i="1" s="1"/>
  <c r="G2179" i="1"/>
  <c r="G2181" i="1" s="1"/>
  <c r="C2179" i="1"/>
  <c r="C2181" i="1" s="1"/>
  <c r="AA2178" i="1"/>
  <c r="Z2178" i="1"/>
  <c r="AA2177" i="1"/>
  <c r="Z2177" i="1"/>
  <c r="AA2176" i="1"/>
  <c r="Z2176" i="1"/>
  <c r="Y2175" i="1"/>
  <c r="Y2179" i="1" s="1"/>
  <c r="Y2181" i="1" s="1"/>
  <c r="X2175" i="1"/>
  <c r="W2175" i="1"/>
  <c r="V2175" i="1"/>
  <c r="V2179" i="1" s="1"/>
  <c r="V2181" i="1" s="1"/>
  <c r="U2175" i="1"/>
  <c r="U2179" i="1" s="1"/>
  <c r="U2181" i="1" s="1"/>
  <c r="T2175" i="1"/>
  <c r="S2175" i="1"/>
  <c r="R2175" i="1"/>
  <c r="R2179" i="1" s="1"/>
  <c r="R2181" i="1" s="1"/>
  <c r="Q2175" i="1"/>
  <c r="Q2179" i="1" s="1"/>
  <c r="Q2181" i="1" s="1"/>
  <c r="P2175" i="1"/>
  <c r="O2175" i="1"/>
  <c r="N2175" i="1"/>
  <c r="N2179" i="1" s="1"/>
  <c r="N2181" i="1" s="1"/>
  <c r="M2175" i="1"/>
  <c r="M2179" i="1" s="1"/>
  <c r="M2181" i="1" s="1"/>
  <c r="L2175" i="1"/>
  <c r="K2175" i="1"/>
  <c r="J2175" i="1"/>
  <c r="J2179" i="1" s="1"/>
  <c r="J2181" i="1" s="1"/>
  <c r="I2175" i="1"/>
  <c r="I2179" i="1" s="1"/>
  <c r="I2181" i="1" s="1"/>
  <c r="H2175" i="1"/>
  <c r="G2175" i="1"/>
  <c r="F2175" i="1"/>
  <c r="F2179" i="1" s="1"/>
  <c r="F2181" i="1" s="1"/>
  <c r="E2175" i="1"/>
  <c r="E2179" i="1" s="1"/>
  <c r="E2181" i="1" s="1"/>
  <c r="D2175" i="1"/>
  <c r="C2175" i="1"/>
  <c r="B2175" i="1"/>
  <c r="B2179" i="1" s="1"/>
  <c r="B2181" i="1" s="1"/>
  <c r="O2171" i="1"/>
  <c r="K2171" i="1"/>
  <c r="AA2170" i="1"/>
  <c r="Z2170" i="1"/>
  <c r="X2169" i="1"/>
  <c r="X2171" i="1" s="1"/>
  <c r="T2169" i="1"/>
  <c r="T2171" i="1" s="1"/>
  <c r="P2169" i="1"/>
  <c r="P2171" i="1" s="1"/>
  <c r="L2169" i="1"/>
  <c r="L2171" i="1" s="1"/>
  <c r="H2169" i="1"/>
  <c r="H2171" i="1" s="1"/>
  <c r="D2169" i="1"/>
  <c r="D2171" i="1" s="1"/>
  <c r="Z2168" i="1"/>
  <c r="AA2168" i="1" s="1"/>
  <c r="Z2167" i="1"/>
  <c r="AA2167" i="1" s="1"/>
  <c r="Z2166" i="1"/>
  <c r="AA2166" i="1" s="1"/>
  <c r="Y2165" i="1"/>
  <c r="X2165" i="1"/>
  <c r="W2165" i="1"/>
  <c r="W2169" i="1" s="1"/>
  <c r="W2171" i="1" s="1"/>
  <c r="V2165" i="1"/>
  <c r="V2169" i="1" s="1"/>
  <c r="V2171" i="1" s="1"/>
  <c r="U2165" i="1"/>
  <c r="T2165" i="1"/>
  <c r="S2165" i="1"/>
  <c r="S2169" i="1" s="1"/>
  <c r="S2171" i="1" s="1"/>
  <c r="R2165" i="1"/>
  <c r="R2169" i="1" s="1"/>
  <c r="R2171" i="1" s="1"/>
  <c r="Q2165" i="1"/>
  <c r="P2165" i="1"/>
  <c r="O2165" i="1"/>
  <c r="O2169" i="1" s="1"/>
  <c r="N2165" i="1"/>
  <c r="N2169" i="1" s="1"/>
  <c r="N2171" i="1" s="1"/>
  <c r="M2165" i="1"/>
  <c r="L2165" i="1"/>
  <c r="K2165" i="1"/>
  <c r="K2169" i="1" s="1"/>
  <c r="J2165" i="1"/>
  <c r="J2169" i="1" s="1"/>
  <c r="J2171" i="1" s="1"/>
  <c r="I2165" i="1"/>
  <c r="H2165" i="1"/>
  <c r="G2165" i="1"/>
  <c r="G2169" i="1" s="1"/>
  <c r="G2171" i="1" s="1"/>
  <c r="F2165" i="1"/>
  <c r="F2169" i="1" s="1"/>
  <c r="F2171" i="1" s="1"/>
  <c r="E2165" i="1"/>
  <c r="D2165" i="1"/>
  <c r="C2165" i="1"/>
  <c r="C2169" i="1" s="1"/>
  <c r="C2171" i="1" s="1"/>
  <c r="B2165" i="1"/>
  <c r="B2169" i="1" s="1"/>
  <c r="B2171" i="1" s="1"/>
  <c r="Z2160" i="1"/>
  <c r="Y2159" i="1"/>
  <c r="Y2161" i="1" s="1"/>
  <c r="U2159" i="1"/>
  <c r="U2161" i="1" s="1"/>
  <c r="Q2159" i="1"/>
  <c r="Q2161" i="1" s="1"/>
  <c r="M2159" i="1"/>
  <c r="M2161" i="1" s="1"/>
  <c r="I2159" i="1"/>
  <c r="I2161" i="1" s="1"/>
  <c r="E2159" i="1"/>
  <c r="E2161" i="1" s="1"/>
  <c r="AA2158" i="1"/>
  <c r="Z2158" i="1"/>
  <c r="AA2157" i="1"/>
  <c r="Z2157" i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C2156" i="1"/>
  <c r="B2156" i="1"/>
  <c r="Y2155" i="1"/>
  <c r="X2155" i="1"/>
  <c r="X2159" i="1" s="1"/>
  <c r="X2161" i="1" s="1"/>
  <c r="W2155" i="1"/>
  <c r="W2159" i="1" s="1"/>
  <c r="W2161" i="1" s="1"/>
  <c r="V2155" i="1"/>
  <c r="U2155" i="1"/>
  <c r="T2155" i="1"/>
  <c r="T2159" i="1" s="1"/>
  <c r="T2161" i="1" s="1"/>
  <c r="S2155" i="1"/>
  <c r="S2159" i="1" s="1"/>
  <c r="S2161" i="1" s="1"/>
  <c r="R2155" i="1"/>
  <c r="Q2155" i="1"/>
  <c r="P2155" i="1"/>
  <c r="P2159" i="1" s="1"/>
  <c r="P2161" i="1" s="1"/>
  <c r="O2155" i="1"/>
  <c r="O2159" i="1" s="1"/>
  <c r="O2161" i="1" s="1"/>
  <c r="N2155" i="1"/>
  <c r="M2155" i="1"/>
  <c r="L2155" i="1"/>
  <c r="L2159" i="1" s="1"/>
  <c r="L2161" i="1" s="1"/>
  <c r="K2155" i="1"/>
  <c r="K2159" i="1" s="1"/>
  <c r="K2161" i="1" s="1"/>
  <c r="J2155" i="1"/>
  <c r="I2155" i="1"/>
  <c r="H2155" i="1"/>
  <c r="H2159" i="1" s="1"/>
  <c r="H2161" i="1" s="1"/>
  <c r="G2155" i="1"/>
  <c r="G2159" i="1" s="1"/>
  <c r="G2161" i="1" s="1"/>
  <c r="F2155" i="1"/>
  <c r="E2155" i="1"/>
  <c r="D2155" i="1"/>
  <c r="D2159" i="1" s="1"/>
  <c r="D2161" i="1" s="1"/>
  <c r="C2155" i="1"/>
  <c r="C2159" i="1" s="1"/>
  <c r="C2161" i="1" s="1"/>
  <c r="B2155" i="1"/>
  <c r="Y2150" i="1"/>
  <c r="X2150" i="1"/>
  <c r="W2150" i="1"/>
  <c r="V2150" i="1"/>
  <c r="U2150" i="1"/>
  <c r="T2150" i="1"/>
  <c r="S2150" i="1"/>
  <c r="R2150" i="1"/>
  <c r="Q2150" i="1"/>
  <c r="P2150" i="1"/>
  <c r="O2150" i="1"/>
  <c r="O2151" i="1" s="1"/>
  <c r="N2150" i="1"/>
  <c r="M2150" i="1"/>
  <c r="L2150" i="1"/>
  <c r="K2150" i="1"/>
  <c r="K2151" i="1" s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M2147" i="1"/>
  <c r="L2147" i="1"/>
  <c r="K2147" i="1"/>
  <c r="J2147" i="1"/>
  <c r="I2147" i="1"/>
  <c r="H2147" i="1"/>
  <c r="G2147" i="1"/>
  <c r="F2147" i="1"/>
  <c r="E2147" i="1"/>
  <c r="D2147" i="1"/>
  <c r="AA2147" i="1" s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C2146" i="1"/>
  <c r="B2146" i="1"/>
  <c r="W2145" i="1"/>
  <c r="W2149" i="1" s="1"/>
  <c r="S2145" i="1"/>
  <c r="S2149" i="1" s="1"/>
  <c r="O2145" i="1"/>
  <c r="O2149" i="1" s="1"/>
  <c r="K2145" i="1"/>
  <c r="K2149" i="1" s="1"/>
  <c r="G2145" i="1"/>
  <c r="G2149" i="1" s="1"/>
  <c r="C2145" i="1"/>
  <c r="C2149" i="1" s="1"/>
  <c r="Y2137" i="1"/>
  <c r="U2137" i="1"/>
  <c r="M2137" i="1"/>
  <c r="I2137" i="1"/>
  <c r="E2137" i="1"/>
  <c r="V2135" i="1"/>
  <c r="R2135" i="1"/>
  <c r="N2135" i="1"/>
  <c r="J2135" i="1"/>
  <c r="F2135" i="1"/>
  <c r="B2135" i="1"/>
  <c r="X2134" i="1"/>
  <c r="T2134" i="1"/>
  <c r="P2134" i="1"/>
  <c r="L2134" i="1"/>
  <c r="H2134" i="1"/>
  <c r="D2134" i="1"/>
  <c r="W2133" i="1"/>
  <c r="S2133" i="1"/>
  <c r="O2133" i="1"/>
  <c r="K2133" i="1"/>
  <c r="G2133" i="1"/>
  <c r="C2133" i="1"/>
  <c r="Y2132" i="1"/>
  <c r="U2132" i="1"/>
  <c r="Q2132" i="1"/>
  <c r="Q2136" i="1" s="1"/>
  <c r="M2132" i="1"/>
  <c r="I2132" i="1"/>
  <c r="E2132" i="1"/>
  <c r="X2128" i="1"/>
  <c r="T2128" i="1"/>
  <c r="L2128" i="1"/>
  <c r="H2128" i="1"/>
  <c r="D2128" i="1"/>
  <c r="AB2127" i="1"/>
  <c r="AA2127" i="1"/>
  <c r="Y2126" i="1"/>
  <c r="Y2128" i="1" s="1"/>
  <c r="U2126" i="1"/>
  <c r="U2128" i="1" s="1"/>
  <c r="Q2126" i="1"/>
  <c r="Q2128" i="1" s="1"/>
  <c r="M2126" i="1"/>
  <c r="M2128" i="1" s="1"/>
  <c r="I2126" i="1"/>
  <c r="I2128" i="1" s="1"/>
  <c r="E2126" i="1"/>
  <c r="E2128" i="1" s="1"/>
  <c r="AA2125" i="1"/>
  <c r="AA2124" i="1"/>
  <c r="Y2123" i="1"/>
  <c r="Y2133" i="1" s="1"/>
  <c r="X2123" i="1"/>
  <c r="X2126" i="1" s="1"/>
  <c r="W2123" i="1"/>
  <c r="W2126" i="1" s="1"/>
  <c r="W2128" i="1" s="1"/>
  <c r="V2123" i="1"/>
  <c r="U2123" i="1"/>
  <c r="U2133" i="1" s="1"/>
  <c r="T2123" i="1"/>
  <c r="T2126" i="1" s="1"/>
  <c r="S2123" i="1"/>
  <c r="S2126" i="1" s="1"/>
  <c r="S2128" i="1" s="1"/>
  <c r="R2123" i="1"/>
  <c r="Q2123" i="1"/>
  <c r="Q2133" i="1" s="1"/>
  <c r="P2123" i="1"/>
  <c r="P2126" i="1" s="1"/>
  <c r="P2128" i="1" s="1"/>
  <c r="O2123" i="1"/>
  <c r="O2126" i="1" s="1"/>
  <c r="O2128" i="1" s="1"/>
  <c r="N2123" i="1"/>
  <c r="M2123" i="1"/>
  <c r="M2133" i="1" s="1"/>
  <c r="L2123" i="1"/>
  <c r="L2126" i="1" s="1"/>
  <c r="K2123" i="1"/>
  <c r="K2126" i="1" s="1"/>
  <c r="K2128" i="1" s="1"/>
  <c r="J2123" i="1"/>
  <c r="I2123" i="1"/>
  <c r="I2133" i="1" s="1"/>
  <c r="H2123" i="1"/>
  <c r="H2126" i="1" s="1"/>
  <c r="G2123" i="1"/>
  <c r="G2126" i="1" s="1"/>
  <c r="G2128" i="1" s="1"/>
  <c r="F2123" i="1"/>
  <c r="E2123" i="1"/>
  <c r="E2133" i="1" s="1"/>
  <c r="D2123" i="1"/>
  <c r="D2126" i="1" s="1"/>
  <c r="C2123" i="1"/>
  <c r="C2126" i="1" s="1"/>
  <c r="C2128" i="1" s="1"/>
  <c r="B2123" i="1"/>
  <c r="AA2122" i="1"/>
  <c r="V2118" i="1"/>
  <c r="R2118" i="1"/>
  <c r="N2118" i="1"/>
  <c r="J2118" i="1"/>
  <c r="F2118" i="1"/>
  <c r="B2118" i="1"/>
  <c r="Z2117" i="1"/>
  <c r="AB2117" i="1" s="1"/>
  <c r="Y2117" i="1"/>
  <c r="Y2118" i="1" s="1"/>
  <c r="X2117" i="1"/>
  <c r="X2118" i="1" s="1"/>
  <c r="W2117" i="1"/>
  <c r="W2118" i="1" s="1"/>
  <c r="V2117" i="1"/>
  <c r="U2117" i="1"/>
  <c r="U2118" i="1" s="1"/>
  <c r="T2117" i="1"/>
  <c r="T2118" i="1" s="1"/>
  <c r="S2117" i="1"/>
  <c r="S2118" i="1" s="1"/>
  <c r="R2117" i="1"/>
  <c r="Q2117" i="1"/>
  <c r="Q2118" i="1" s="1"/>
  <c r="P2117" i="1"/>
  <c r="P2118" i="1" s="1"/>
  <c r="O2117" i="1"/>
  <c r="O2118" i="1" s="1"/>
  <c r="N2117" i="1"/>
  <c r="M2117" i="1"/>
  <c r="M2118" i="1" s="1"/>
  <c r="L2117" i="1"/>
  <c r="L2118" i="1" s="1"/>
  <c r="K2117" i="1"/>
  <c r="K2118" i="1" s="1"/>
  <c r="J2117" i="1"/>
  <c r="I2117" i="1"/>
  <c r="I2118" i="1" s="1"/>
  <c r="H2117" i="1"/>
  <c r="H2118" i="1" s="1"/>
  <c r="G2117" i="1"/>
  <c r="G2118" i="1" s="1"/>
  <c r="F2117" i="1"/>
  <c r="E2117" i="1"/>
  <c r="E2118" i="1" s="1"/>
  <c r="D2117" i="1"/>
  <c r="D2118" i="1" s="1"/>
  <c r="C2117" i="1"/>
  <c r="C2118" i="1" s="1"/>
  <c r="B2117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AA2114" i="1"/>
  <c r="Z2114" i="1"/>
  <c r="AA2113" i="1"/>
  <c r="Z2113" i="1"/>
  <c r="AA2112" i="1"/>
  <c r="AA2116" i="1" s="1"/>
  <c r="Z2112" i="1"/>
  <c r="Z2116" i="1" s="1"/>
  <c r="Z2118" i="1" s="1"/>
  <c r="V2108" i="1"/>
  <c r="R2108" i="1"/>
  <c r="N2108" i="1"/>
  <c r="J2108" i="1"/>
  <c r="F2108" i="1"/>
  <c r="B2108" i="1"/>
  <c r="Y2107" i="1"/>
  <c r="Y2108" i="1" s="1"/>
  <c r="X2107" i="1"/>
  <c r="X2108" i="1" s="1"/>
  <c r="W2107" i="1"/>
  <c r="W2108" i="1" s="1"/>
  <c r="V2107" i="1"/>
  <c r="U2107" i="1"/>
  <c r="U2108" i="1" s="1"/>
  <c r="T2107" i="1"/>
  <c r="T2108" i="1" s="1"/>
  <c r="S2107" i="1"/>
  <c r="S2108" i="1" s="1"/>
  <c r="R2107" i="1"/>
  <c r="Q2107" i="1"/>
  <c r="Q2108" i="1" s="1"/>
  <c r="P2107" i="1"/>
  <c r="P2108" i="1" s="1"/>
  <c r="O2107" i="1"/>
  <c r="O2108" i="1" s="1"/>
  <c r="N2107" i="1"/>
  <c r="M2107" i="1"/>
  <c r="L2107" i="1"/>
  <c r="L2108" i="1" s="1"/>
  <c r="K2107" i="1"/>
  <c r="K2108" i="1" s="1"/>
  <c r="J2107" i="1"/>
  <c r="I2107" i="1"/>
  <c r="I2108" i="1" s="1"/>
  <c r="H2107" i="1"/>
  <c r="H2108" i="1" s="1"/>
  <c r="G2107" i="1"/>
  <c r="G2108" i="1" s="1"/>
  <c r="F2107" i="1"/>
  <c r="E2107" i="1"/>
  <c r="E2108" i="1" s="1"/>
  <c r="D2107" i="1"/>
  <c r="D2108" i="1" s="1"/>
  <c r="C2107" i="1"/>
  <c r="C2108" i="1" s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V2098" i="1"/>
  <c r="R2098" i="1"/>
  <c r="J2098" i="1"/>
  <c r="F2098" i="1"/>
  <c r="B2098" i="1"/>
  <c r="Y2097" i="1"/>
  <c r="X2097" i="1"/>
  <c r="X2137" i="1" s="1"/>
  <c r="W2097" i="1"/>
  <c r="W2137" i="1" s="1"/>
  <c r="V2097" i="1"/>
  <c r="V2137" i="1" s="1"/>
  <c r="U2097" i="1"/>
  <c r="T2097" i="1"/>
  <c r="T2137" i="1" s="1"/>
  <c r="S2097" i="1"/>
  <c r="S2137" i="1" s="1"/>
  <c r="R2097" i="1"/>
  <c r="R2137" i="1" s="1"/>
  <c r="Q2097" i="1"/>
  <c r="P2097" i="1"/>
  <c r="P2137" i="1" s="1"/>
  <c r="O2097" i="1"/>
  <c r="O2137" i="1" s="1"/>
  <c r="N2097" i="1"/>
  <c r="N2137" i="1" s="1"/>
  <c r="M2097" i="1"/>
  <c r="L2097" i="1"/>
  <c r="L2137" i="1" s="1"/>
  <c r="K2097" i="1"/>
  <c r="K2137" i="1" s="1"/>
  <c r="J2097" i="1"/>
  <c r="J2137" i="1" s="1"/>
  <c r="I2097" i="1"/>
  <c r="H2097" i="1"/>
  <c r="H2137" i="1" s="1"/>
  <c r="G2097" i="1"/>
  <c r="G2137" i="1" s="1"/>
  <c r="F2097" i="1"/>
  <c r="F2137" i="1" s="1"/>
  <c r="E2097" i="1"/>
  <c r="D2097" i="1"/>
  <c r="D2137" i="1" s="1"/>
  <c r="C2097" i="1"/>
  <c r="C2137" i="1" s="1"/>
  <c r="B2097" i="1"/>
  <c r="B2137" i="1" s="1"/>
  <c r="W2096" i="1"/>
  <c r="S2096" i="1"/>
  <c r="Y2095" i="1"/>
  <c r="Y2135" i="1" s="1"/>
  <c r="X2095" i="1"/>
  <c r="X2135" i="1" s="1"/>
  <c r="W2095" i="1"/>
  <c r="W2135" i="1" s="1"/>
  <c r="V2095" i="1"/>
  <c r="U2095" i="1"/>
  <c r="U2135" i="1" s="1"/>
  <c r="T2095" i="1"/>
  <c r="T2135" i="1" s="1"/>
  <c r="S2095" i="1"/>
  <c r="S2135" i="1" s="1"/>
  <c r="R2095" i="1"/>
  <c r="Q2095" i="1"/>
  <c r="Q2135" i="1" s="1"/>
  <c r="P2095" i="1"/>
  <c r="P2135" i="1" s="1"/>
  <c r="O2095" i="1"/>
  <c r="O2135" i="1" s="1"/>
  <c r="N2095" i="1"/>
  <c r="M2095" i="1"/>
  <c r="L2095" i="1"/>
  <c r="L2135" i="1" s="1"/>
  <c r="K2095" i="1"/>
  <c r="K2135" i="1" s="1"/>
  <c r="J2095" i="1"/>
  <c r="I2095" i="1"/>
  <c r="I2135" i="1" s="1"/>
  <c r="H2095" i="1"/>
  <c r="H2135" i="1" s="1"/>
  <c r="G2095" i="1"/>
  <c r="G2135" i="1" s="1"/>
  <c r="F2095" i="1"/>
  <c r="E2095" i="1"/>
  <c r="E2135" i="1" s="1"/>
  <c r="D2095" i="1"/>
  <c r="D2135" i="1" s="1"/>
  <c r="C2095" i="1"/>
  <c r="C2135" i="1" s="1"/>
  <c r="B2095" i="1"/>
  <c r="Y2094" i="1"/>
  <c r="Y2134" i="1" s="1"/>
  <c r="X2094" i="1"/>
  <c r="W2094" i="1"/>
  <c r="W2134" i="1" s="1"/>
  <c r="V2094" i="1"/>
  <c r="V2134" i="1" s="1"/>
  <c r="U2094" i="1"/>
  <c r="U2134" i="1" s="1"/>
  <c r="T2094" i="1"/>
  <c r="S2094" i="1"/>
  <c r="S2134" i="1" s="1"/>
  <c r="R2094" i="1"/>
  <c r="R2134" i="1" s="1"/>
  <c r="Q2094" i="1"/>
  <c r="Q2134" i="1" s="1"/>
  <c r="P2094" i="1"/>
  <c r="O2094" i="1"/>
  <c r="O2134" i="1" s="1"/>
  <c r="N2094" i="1"/>
  <c r="N2134" i="1" s="1"/>
  <c r="M2094" i="1"/>
  <c r="L2094" i="1"/>
  <c r="K2094" i="1"/>
  <c r="K2134" i="1" s="1"/>
  <c r="J2094" i="1"/>
  <c r="J2134" i="1" s="1"/>
  <c r="I2094" i="1"/>
  <c r="I2134" i="1" s="1"/>
  <c r="H2094" i="1"/>
  <c r="G2094" i="1"/>
  <c r="G2134" i="1" s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M2093" i="1"/>
  <c r="Z2093" i="1" s="1"/>
  <c r="AA2093" i="1" s="1"/>
  <c r="L2093" i="1"/>
  <c r="K2093" i="1"/>
  <c r="J2093" i="1"/>
  <c r="I2093" i="1"/>
  <c r="H2093" i="1"/>
  <c r="G2093" i="1"/>
  <c r="F2093" i="1"/>
  <c r="E2093" i="1"/>
  <c r="D2093" i="1"/>
  <c r="C2093" i="1"/>
  <c r="B2093" i="1"/>
  <c r="Y2092" i="1"/>
  <c r="Y2096" i="1" s="1"/>
  <c r="X2092" i="1"/>
  <c r="X2132" i="1" s="1"/>
  <c r="W2092" i="1"/>
  <c r="W2132" i="1" s="1"/>
  <c r="V2092" i="1"/>
  <c r="V2096" i="1" s="1"/>
  <c r="U2092" i="1"/>
  <c r="U2096" i="1" s="1"/>
  <c r="T2092" i="1"/>
  <c r="T2132" i="1" s="1"/>
  <c r="S2092" i="1"/>
  <c r="S2132" i="1" s="1"/>
  <c r="R2092" i="1"/>
  <c r="R2096" i="1" s="1"/>
  <c r="Q2092" i="1"/>
  <c r="Q2096" i="1" s="1"/>
  <c r="P2092" i="1"/>
  <c r="P2132" i="1" s="1"/>
  <c r="O2092" i="1"/>
  <c r="O2132" i="1" s="1"/>
  <c r="N2092" i="1"/>
  <c r="N2096" i="1" s="1"/>
  <c r="N2098" i="1" s="1"/>
  <c r="M2092" i="1"/>
  <c r="Z2092" i="1" s="1"/>
  <c r="L2092" i="1"/>
  <c r="L2132" i="1" s="1"/>
  <c r="K2092" i="1"/>
  <c r="K2132" i="1" s="1"/>
  <c r="J2092" i="1"/>
  <c r="J2096" i="1" s="1"/>
  <c r="I2092" i="1"/>
  <c r="I2096" i="1" s="1"/>
  <c r="H2092" i="1"/>
  <c r="H2132" i="1" s="1"/>
  <c r="G2092" i="1"/>
  <c r="G2132" i="1" s="1"/>
  <c r="F2092" i="1"/>
  <c r="F2096" i="1" s="1"/>
  <c r="E2092" i="1"/>
  <c r="E2096" i="1" s="1"/>
  <c r="D2092" i="1"/>
  <c r="D2132" i="1" s="1"/>
  <c r="C2092" i="1"/>
  <c r="C2132" i="1" s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H2066" i="1"/>
  <c r="AA2065" i="1"/>
  <c r="X2064" i="1"/>
  <c r="X2066" i="1" s="1"/>
  <c r="T2064" i="1"/>
  <c r="T2066" i="1" s="1"/>
  <c r="P2064" i="1"/>
  <c r="P2066" i="1" s="1"/>
  <c r="L2064" i="1"/>
  <c r="L2066" i="1" s="1"/>
  <c r="H2064" i="1"/>
  <c r="D2064" i="1"/>
  <c r="D2066" i="1" s="1"/>
  <c r="AA2063" i="1"/>
  <c r="AA2062" i="1"/>
  <c r="Y2061" i="1"/>
  <c r="Y2064" i="1" s="1"/>
  <c r="Y2066" i="1" s="1"/>
  <c r="X2061" i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O2064" i="1" s="1"/>
  <c r="O2066" i="1" s="1"/>
  <c r="N2061" i="1"/>
  <c r="N2064" i="1" s="1"/>
  <c r="N2066" i="1" s="1"/>
  <c r="M2061" i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Y2056" i="1"/>
  <c r="I2056" i="1"/>
  <c r="AA2055" i="1"/>
  <c r="Z2055" i="1"/>
  <c r="V2054" i="1"/>
  <c r="V2056" i="1" s="1"/>
  <c r="R2054" i="1"/>
  <c r="R2056" i="1" s="1"/>
  <c r="N2054" i="1"/>
  <c r="N2056" i="1" s="1"/>
  <c r="J2054" i="1"/>
  <c r="J2056" i="1" s="1"/>
  <c r="F2054" i="1"/>
  <c r="F2056" i="1" s="1"/>
  <c r="B2054" i="1"/>
  <c r="B2056" i="1" s="1"/>
  <c r="Z2053" i="1"/>
  <c r="AA2053" i="1" s="1"/>
  <c r="Z2052" i="1"/>
  <c r="AA2052" i="1" s="1"/>
  <c r="Y2051" i="1"/>
  <c r="Y2054" i="1" s="1"/>
  <c r="X2051" i="1"/>
  <c r="X2054" i="1" s="1"/>
  <c r="X2056" i="1" s="1"/>
  <c r="W2051" i="1"/>
  <c r="W2054" i="1" s="1"/>
  <c r="W2056" i="1" s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M2051" i="1"/>
  <c r="L2051" i="1"/>
  <c r="L2054" i="1" s="1"/>
  <c r="L2056" i="1" s="1"/>
  <c r="K2051" i="1"/>
  <c r="K2054" i="1" s="1"/>
  <c r="K2056" i="1" s="1"/>
  <c r="J2051" i="1"/>
  <c r="I2051" i="1"/>
  <c r="I2054" i="1" s="1"/>
  <c r="H2051" i="1"/>
  <c r="H2054" i="1" s="1"/>
  <c r="H2056" i="1" s="1"/>
  <c r="G2051" i="1"/>
  <c r="G2054" i="1" s="1"/>
  <c r="G2056" i="1" s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50" i="1"/>
  <c r="Z2046" i="1"/>
  <c r="V2046" i="1"/>
  <c r="R2046" i="1"/>
  <c r="J2046" i="1"/>
  <c r="F2046" i="1"/>
  <c r="B2046" i="1"/>
  <c r="Z2045" i="1"/>
  <c r="AA2045" i="1" s="1"/>
  <c r="W2044" i="1"/>
  <c r="W2046" i="1" s="1"/>
  <c r="S2044" i="1"/>
  <c r="S2046" i="1" s="1"/>
  <c r="O2044" i="1"/>
  <c r="O2046" i="1" s="1"/>
  <c r="K2044" i="1"/>
  <c r="K2046" i="1" s="1"/>
  <c r="G2044" i="1"/>
  <c r="G2046" i="1" s="1"/>
  <c r="C2044" i="1"/>
  <c r="C2046" i="1" s="1"/>
  <c r="AA2043" i="1"/>
  <c r="Z2043" i="1"/>
  <c r="AA2042" i="1"/>
  <c r="Z2042" i="1"/>
  <c r="Z2041" i="1"/>
  <c r="AB2041" i="1" s="1"/>
  <c r="Y2041" i="1"/>
  <c r="Y2044" i="1" s="1"/>
  <c r="Y2046" i="1" s="1"/>
  <c r="X2041" i="1"/>
  <c r="X2044" i="1" s="1"/>
  <c r="X2046" i="1" s="1"/>
  <c r="W2041" i="1"/>
  <c r="V2041" i="1"/>
  <c r="V2044" i="1" s="1"/>
  <c r="U2041" i="1"/>
  <c r="U2044" i="1" s="1"/>
  <c r="U2046" i="1" s="1"/>
  <c r="T2041" i="1"/>
  <c r="T2044" i="1" s="1"/>
  <c r="T2046" i="1" s="1"/>
  <c r="S2041" i="1"/>
  <c r="R2041" i="1"/>
  <c r="R2044" i="1" s="1"/>
  <c r="Q2041" i="1"/>
  <c r="Q2044" i="1" s="1"/>
  <c r="Q2046" i="1" s="1"/>
  <c r="P2041" i="1"/>
  <c r="P2044" i="1" s="1"/>
  <c r="P2046" i="1" s="1"/>
  <c r="O2041" i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J2041" i="1"/>
  <c r="J2044" i="1" s="1"/>
  <c r="I2041" i="1"/>
  <c r="I2044" i="1" s="1"/>
  <c r="I2046" i="1" s="1"/>
  <c r="H2041" i="1"/>
  <c r="H2044" i="1" s="1"/>
  <c r="H2046" i="1" s="1"/>
  <c r="G2041" i="1"/>
  <c r="F2041" i="1"/>
  <c r="F2044" i="1" s="1"/>
  <c r="E2041" i="1"/>
  <c r="E2044" i="1" s="1"/>
  <c r="E2046" i="1" s="1"/>
  <c r="D2041" i="1"/>
  <c r="D2044" i="1" s="1"/>
  <c r="D2046" i="1" s="1"/>
  <c r="C2041" i="1"/>
  <c r="B2041" i="1"/>
  <c r="B2044" i="1" s="1"/>
  <c r="Z2040" i="1"/>
  <c r="Z2044" i="1" s="1"/>
  <c r="O2036" i="1"/>
  <c r="K2036" i="1"/>
  <c r="AA2035" i="1"/>
  <c r="Z2035" i="1"/>
  <c r="X2034" i="1"/>
  <c r="X2036" i="1" s="1"/>
  <c r="T2034" i="1"/>
  <c r="T2036" i="1" s="1"/>
  <c r="P2034" i="1"/>
  <c r="P2036" i="1" s="1"/>
  <c r="L2034" i="1"/>
  <c r="L2036" i="1" s="1"/>
  <c r="H2034" i="1"/>
  <c r="H2036" i="1" s="1"/>
  <c r="D2034" i="1"/>
  <c r="D2036" i="1" s="1"/>
  <c r="Z2033" i="1"/>
  <c r="AA2033" i="1" s="1"/>
  <c r="Z2032" i="1"/>
  <c r="AA2032" i="1" s="1"/>
  <c r="Y2031" i="1"/>
  <c r="Y2034" i="1" s="1"/>
  <c r="Y2036" i="1" s="1"/>
  <c r="X2031" i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O2031" i="1"/>
  <c r="O2034" i="1" s="1"/>
  <c r="N2031" i="1"/>
  <c r="N2034" i="1" s="1"/>
  <c r="N2036" i="1" s="1"/>
  <c r="M2031" i="1"/>
  <c r="Z2031" i="1" s="1"/>
  <c r="L2031" i="1"/>
  <c r="K2031" i="1"/>
  <c r="K2034" i="1" s="1"/>
  <c r="J2031" i="1"/>
  <c r="J2034" i="1" s="1"/>
  <c r="J2036" i="1" s="1"/>
  <c r="I2031" i="1"/>
  <c r="I2034" i="1" s="1"/>
  <c r="I2036" i="1" s="1"/>
  <c r="H2031" i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Z2030" i="1"/>
  <c r="Y2026" i="1"/>
  <c r="M2026" i="1"/>
  <c r="I2026" i="1"/>
  <c r="AA2025" i="1"/>
  <c r="Z2025" i="1"/>
  <c r="P2024" i="1"/>
  <c r="P2026" i="1" s="1"/>
  <c r="L2024" i="1"/>
  <c r="L2026" i="1" s="1"/>
  <c r="H2024" i="1"/>
  <c r="H2026" i="1" s="1"/>
  <c r="F2024" i="1"/>
  <c r="F2026" i="1" s="1"/>
  <c r="D2024" i="1"/>
  <c r="D2026" i="1" s="1"/>
  <c r="Z2023" i="1"/>
  <c r="AA2023" i="1" s="1"/>
  <c r="AA2022" i="1"/>
  <c r="Z2022" i="1"/>
  <c r="Z2021" i="1"/>
  <c r="AB2021" i="1" s="1"/>
  <c r="Y2021" i="1"/>
  <c r="Y2024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N2024" i="1" s="1"/>
  <c r="N2026" i="1" s="1"/>
  <c r="M2021" i="1"/>
  <c r="M2024" i="1" s="1"/>
  <c r="L2021" i="1"/>
  <c r="K2021" i="1"/>
  <c r="K2024" i="1" s="1"/>
  <c r="K2026" i="1" s="1"/>
  <c r="J2021" i="1"/>
  <c r="J2024" i="1" s="1"/>
  <c r="J2026" i="1" s="1"/>
  <c r="I2021" i="1"/>
  <c r="I2024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B2024" i="1" s="1"/>
  <c r="B2026" i="1" s="1"/>
  <c r="AA2020" i="1"/>
  <c r="Z2020" i="1"/>
  <c r="X2016" i="1"/>
  <c r="P2016" i="1"/>
  <c r="H2016" i="1"/>
  <c r="Z2015" i="1"/>
  <c r="Y2014" i="1"/>
  <c r="Y2016" i="1" s="1"/>
  <c r="X2014" i="1"/>
  <c r="U2014" i="1"/>
  <c r="U2016" i="1" s="1"/>
  <c r="T2014" i="1"/>
  <c r="T2016" i="1" s="1"/>
  <c r="Q2014" i="1"/>
  <c r="Q2016" i="1" s="1"/>
  <c r="P2014" i="1"/>
  <c r="M2014" i="1"/>
  <c r="M2016" i="1" s="1"/>
  <c r="L2014" i="1"/>
  <c r="L2016" i="1" s="1"/>
  <c r="I2014" i="1"/>
  <c r="I2016" i="1" s="1"/>
  <c r="H2014" i="1"/>
  <c r="E2014" i="1"/>
  <c r="E2016" i="1" s="1"/>
  <c r="D2014" i="1"/>
  <c r="D2016" i="1" s="1"/>
  <c r="Z2013" i="1"/>
  <c r="AA2013" i="1" s="1"/>
  <c r="AA2012" i="1"/>
  <c r="Z2012" i="1"/>
  <c r="AA2011" i="1"/>
  <c r="Z2011" i="1"/>
  <c r="Y2011" i="1"/>
  <c r="X2011" i="1"/>
  <c r="W2011" i="1"/>
  <c r="W2014" i="1" s="1"/>
  <c r="W2016" i="1" s="1"/>
  <c r="V2011" i="1"/>
  <c r="V2014" i="1" s="1"/>
  <c r="V2016" i="1" s="1"/>
  <c r="U2011" i="1"/>
  <c r="T2011" i="1"/>
  <c r="S2011" i="1"/>
  <c r="S2014" i="1" s="1"/>
  <c r="S2016" i="1" s="1"/>
  <c r="R2011" i="1"/>
  <c r="R2014" i="1" s="1"/>
  <c r="R2016" i="1" s="1"/>
  <c r="Q2011" i="1"/>
  <c r="P2011" i="1"/>
  <c r="O2011" i="1"/>
  <c r="O2014" i="1" s="1"/>
  <c r="O2016" i="1" s="1"/>
  <c r="N2011" i="1"/>
  <c r="N2014" i="1" s="1"/>
  <c r="N2016" i="1" s="1"/>
  <c r="M2011" i="1"/>
  <c r="L2011" i="1"/>
  <c r="K2011" i="1"/>
  <c r="K2014" i="1" s="1"/>
  <c r="K2016" i="1" s="1"/>
  <c r="J2011" i="1"/>
  <c r="J2014" i="1" s="1"/>
  <c r="J2016" i="1" s="1"/>
  <c r="I2011" i="1"/>
  <c r="H2011" i="1"/>
  <c r="G2011" i="1"/>
  <c r="G2014" i="1" s="1"/>
  <c r="G2016" i="1" s="1"/>
  <c r="F2011" i="1"/>
  <c r="F2014" i="1" s="1"/>
  <c r="F2016" i="1" s="1"/>
  <c r="E2011" i="1"/>
  <c r="D2011" i="1"/>
  <c r="AB2011" i="1" s="1"/>
  <c r="C2011" i="1"/>
  <c r="C2014" i="1" s="1"/>
  <c r="C2016" i="1" s="1"/>
  <c r="B2011" i="1"/>
  <c r="B2014" i="1" s="1"/>
  <c r="B2016" i="1" s="1"/>
  <c r="Z2010" i="1"/>
  <c r="X2006" i="1"/>
  <c r="P2006" i="1"/>
  <c r="H2006" i="1"/>
  <c r="Z2005" i="1"/>
  <c r="V2004" i="1"/>
  <c r="V2006" i="1" s="1"/>
  <c r="U2004" i="1"/>
  <c r="U2006" i="1" s="1"/>
  <c r="R2004" i="1"/>
  <c r="R2006" i="1" s="1"/>
  <c r="N2004" i="1"/>
  <c r="N2006" i="1" s="1"/>
  <c r="M2004" i="1"/>
  <c r="M2006" i="1" s="1"/>
  <c r="J2004" i="1"/>
  <c r="J2006" i="1" s="1"/>
  <c r="F2004" i="1"/>
  <c r="F2006" i="1" s="1"/>
  <c r="E2004" i="1"/>
  <c r="E2006" i="1" s="1"/>
  <c r="B2004" i="1"/>
  <c r="B2006" i="1" s="1"/>
  <c r="AA2003" i="1"/>
  <c r="Z2003" i="1"/>
  <c r="Z2002" i="1"/>
  <c r="AA2002" i="1" s="1"/>
  <c r="Y2001" i="1"/>
  <c r="Y2004" i="1" s="1"/>
  <c r="Y2006" i="1" s="1"/>
  <c r="X2001" i="1"/>
  <c r="X2004" i="1" s="1"/>
  <c r="W2001" i="1"/>
  <c r="W2004" i="1" s="1"/>
  <c r="W2006" i="1" s="1"/>
  <c r="V2001" i="1"/>
  <c r="U2001" i="1"/>
  <c r="T2001" i="1"/>
  <c r="T2004" i="1" s="1"/>
  <c r="T2006" i="1" s="1"/>
  <c r="S2001" i="1"/>
  <c r="S2004" i="1" s="1"/>
  <c r="S2006" i="1" s="1"/>
  <c r="R2001" i="1"/>
  <c r="Q2001" i="1"/>
  <c r="Q2004" i="1" s="1"/>
  <c r="Q2006" i="1" s="1"/>
  <c r="P2001" i="1"/>
  <c r="P2004" i="1" s="1"/>
  <c r="O2001" i="1"/>
  <c r="O2004" i="1" s="1"/>
  <c r="O2006" i="1" s="1"/>
  <c r="N2001" i="1"/>
  <c r="M2001" i="1"/>
  <c r="Z2001" i="1" s="1"/>
  <c r="L2001" i="1"/>
  <c r="L2004" i="1" s="1"/>
  <c r="L2006" i="1" s="1"/>
  <c r="K2001" i="1"/>
  <c r="K2004" i="1" s="1"/>
  <c r="K2006" i="1" s="1"/>
  <c r="J2001" i="1"/>
  <c r="I2001" i="1"/>
  <c r="I2004" i="1" s="1"/>
  <c r="I2006" i="1" s="1"/>
  <c r="H2001" i="1"/>
  <c r="H2004" i="1" s="1"/>
  <c r="G2001" i="1"/>
  <c r="G2004" i="1" s="1"/>
  <c r="G2006" i="1" s="1"/>
  <c r="F2001" i="1"/>
  <c r="E2001" i="1"/>
  <c r="D2001" i="1"/>
  <c r="C2001" i="1"/>
  <c r="C2004" i="1" s="1"/>
  <c r="C2006" i="1" s="1"/>
  <c r="B2001" i="1"/>
  <c r="Z2000" i="1"/>
  <c r="Z2004" i="1" s="1"/>
  <c r="Y1996" i="1"/>
  <c r="U1996" i="1"/>
  <c r="Q1996" i="1"/>
  <c r="M1996" i="1"/>
  <c r="I1996" i="1"/>
  <c r="E1996" i="1"/>
  <c r="AA1995" i="1"/>
  <c r="Z1995" i="1"/>
  <c r="Z1994" i="1"/>
  <c r="AB1994" i="1" s="1"/>
  <c r="W1994" i="1"/>
  <c r="W1996" i="1" s="1"/>
  <c r="S1994" i="1"/>
  <c r="S1996" i="1" s="1"/>
  <c r="R1994" i="1"/>
  <c r="R1996" i="1" s="1"/>
  <c r="O1994" i="1"/>
  <c r="O1996" i="1" s="1"/>
  <c r="K1994" i="1"/>
  <c r="K1996" i="1" s="1"/>
  <c r="J1994" i="1"/>
  <c r="J1996" i="1" s="1"/>
  <c r="G1994" i="1"/>
  <c r="G1996" i="1" s="1"/>
  <c r="C1994" i="1"/>
  <c r="C1996" i="1" s="1"/>
  <c r="B1994" i="1"/>
  <c r="B1996" i="1" s="1"/>
  <c r="AA1993" i="1"/>
  <c r="Z1993" i="1"/>
  <c r="Z1992" i="1"/>
  <c r="AA1992" i="1" s="1"/>
  <c r="Z1991" i="1"/>
  <c r="AB1991" i="1" s="1"/>
  <c r="Y1991" i="1"/>
  <c r="Y1994" i="1" s="1"/>
  <c r="X1991" i="1"/>
  <c r="X1994" i="1" s="1"/>
  <c r="X1996" i="1" s="1"/>
  <c r="W1991" i="1"/>
  <c r="V1991" i="1"/>
  <c r="V1994" i="1" s="1"/>
  <c r="V1996" i="1" s="1"/>
  <c r="U1991" i="1"/>
  <c r="U1994" i="1" s="1"/>
  <c r="T1991" i="1"/>
  <c r="T1994" i="1" s="1"/>
  <c r="T1996" i="1" s="1"/>
  <c r="S1991" i="1"/>
  <c r="R1991" i="1"/>
  <c r="Q1991" i="1"/>
  <c r="Q1994" i="1" s="1"/>
  <c r="P1991" i="1"/>
  <c r="P1994" i="1" s="1"/>
  <c r="P1996" i="1" s="1"/>
  <c r="O1991" i="1"/>
  <c r="N1991" i="1"/>
  <c r="N1994" i="1" s="1"/>
  <c r="N1996" i="1" s="1"/>
  <c r="M1991" i="1"/>
  <c r="M1994" i="1" s="1"/>
  <c r="L1991" i="1"/>
  <c r="L1994" i="1" s="1"/>
  <c r="L1996" i="1" s="1"/>
  <c r="K1991" i="1"/>
  <c r="J1991" i="1"/>
  <c r="I1991" i="1"/>
  <c r="I1994" i="1" s="1"/>
  <c r="H1991" i="1"/>
  <c r="H1994" i="1" s="1"/>
  <c r="H1996" i="1" s="1"/>
  <c r="G1991" i="1"/>
  <c r="F1991" i="1"/>
  <c r="F1994" i="1" s="1"/>
  <c r="F1996" i="1" s="1"/>
  <c r="E1991" i="1"/>
  <c r="E1994" i="1" s="1"/>
  <c r="D1991" i="1"/>
  <c r="D1994" i="1" s="1"/>
  <c r="D1996" i="1" s="1"/>
  <c r="C1991" i="1"/>
  <c r="B1991" i="1"/>
  <c r="AA1990" i="1"/>
  <c r="Z1990" i="1"/>
  <c r="V1986" i="1"/>
  <c r="R1986" i="1"/>
  <c r="N1986" i="1"/>
  <c r="J1986" i="1"/>
  <c r="F1986" i="1"/>
  <c r="B1986" i="1"/>
  <c r="AA1985" i="1"/>
  <c r="Z1985" i="1"/>
  <c r="X1984" i="1"/>
  <c r="X1986" i="1" s="1"/>
  <c r="W1984" i="1"/>
  <c r="W1986" i="1" s="1"/>
  <c r="T1984" i="1"/>
  <c r="T1986" i="1" s="1"/>
  <c r="P1984" i="1"/>
  <c r="P1986" i="1" s="1"/>
  <c r="O1984" i="1"/>
  <c r="O1986" i="1" s="1"/>
  <c r="L1984" i="1"/>
  <c r="L1986" i="1" s="1"/>
  <c r="H1984" i="1"/>
  <c r="H1986" i="1" s="1"/>
  <c r="G1984" i="1"/>
  <c r="G1986" i="1" s="1"/>
  <c r="D1984" i="1"/>
  <c r="D1986" i="1" s="1"/>
  <c r="Z1983" i="1"/>
  <c r="AA1983" i="1" s="1"/>
  <c r="AA1982" i="1"/>
  <c r="Z1982" i="1"/>
  <c r="AA1981" i="1"/>
  <c r="AA1984" i="1" s="1"/>
  <c r="AA1986" i="1" s="1"/>
  <c r="Z1981" i="1"/>
  <c r="Y1981" i="1"/>
  <c r="Y1984" i="1" s="1"/>
  <c r="Y1986" i="1" s="1"/>
  <c r="X1981" i="1"/>
  <c r="W1981" i="1"/>
  <c r="V1981" i="1"/>
  <c r="V1984" i="1" s="1"/>
  <c r="U1981" i="1"/>
  <c r="U1984" i="1" s="1"/>
  <c r="U1986" i="1" s="1"/>
  <c r="T1981" i="1"/>
  <c r="S1981" i="1"/>
  <c r="S1984" i="1" s="1"/>
  <c r="S1986" i="1" s="1"/>
  <c r="R1981" i="1"/>
  <c r="R1984" i="1" s="1"/>
  <c r="Q1981" i="1"/>
  <c r="Q1984" i="1" s="1"/>
  <c r="Q1986" i="1" s="1"/>
  <c r="P1981" i="1"/>
  <c r="O1981" i="1"/>
  <c r="N1981" i="1"/>
  <c r="N1984" i="1" s="1"/>
  <c r="M1981" i="1"/>
  <c r="M1984" i="1" s="1"/>
  <c r="M1986" i="1" s="1"/>
  <c r="L1981" i="1"/>
  <c r="K1981" i="1"/>
  <c r="K1984" i="1" s="1"/>
  <c r="K1986" i="1" s="1"/>
  <c r="J1981" i="1"/>
  <c r="J1984" i="1" s="1"/>
  <c r="I1981" i="1"/>
  <c r="I1984" i="1" s="1"/>
  <c r="I1986" i="1" s="1"/>
  <c r="H1981" i="1"/>
  <c r="G1981" i="1"/>
  <c r="F1981" i="1"/>
  <c r="F1984" i="1" s="1"/>
  <c r="E1981" i="1"/>
  <c r="E1984" i="1" s="1"/>
  <c r="E1986" i="1" s="1"/>
  <c r="D1981" i="1"/>
  <c r="C1981" i="1"/>
  <c r="C1984" i="1" s="1"/>
  <c r="C1986" i="1" s="1"/>
  <c r="B1981" i="1"/>
  <c r="B1984" i="1" s="1"/>
  <c r="AA1980" i="1"/>
  <c r="Z1980" i="1"/>
  <c r="W1976" i="1"/>
  <c r="O1976" i="1"/>
  <c r="G1976" i="1"/>
  <c r="Z1975" i="1"/>
  <c r="Y1974" i="1"/>
  <c r="Y1976" i="1" s="1"/>
  <c r="U1974" i="1"/>
  <c r="U1976" i="1" s="1"/>
  <c r="T1974" i="1"/>
  <c r="T1976" i="1" s="1"/>
  <c r="Q1974" i="1"/>
  <c r="Q1976" i="1" s="1"/>
  <c r="M1974" i="1"/>
  <c r="M1976" i="1" s="1"/>
  <c r="L1974" i="1"/>
  <c r="L1976" i="1" s="1"/>
  <c r="I1974" i="1"/>
  <c r="I1976" i="1" s="1"/>
  <c r="E1974" i="1"/>
  <c r="E1976" i="1" s="1"/>
  <c r="D1974" i="1"/>
  <c r="D1976" i="1" s="1"/>
  <c r="AA1973" i="1"/>
  <c r="Z1973" i="1"/>
  <c r="AA1972" i="1"/>
  <c r="Z1972" i="1"/>
  <c r="Z1971" i="1"/>
  <c r="Y1971" i="1"/>
  <c r="X1971" i="1"/>
  <c r="X1974" i="1" s="1"/>
  <c r="X1976" i="1" s="1"/>
  <c r="W1971" i="1"/>
  <c r="W1974" i="1" s="1"/>
  <c r="V1971" i="1"/>
  <c r="V1974" i="1" s="1"/>
  <c r="V1976" i="1" s="1"/>
  <c r="U1971" i="1"/>
  <c r="T1971" i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N1971" i="1"/>
  <c r="N1974" i="1" s="1"/>
  <c r="N1976" i="1" s="1"/>
  <c r="M1971" i="1"/>
  <c r="L1971" i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F1971" i="1"/>
  <c r="F1974" i="1" s="1"/>
  <c r="F1976" i="1" s="1"/>
  <c r="E1971" i="1"/>
  <c r="D1971" i="1"/>
  <c r="AB1971" i="1" s="1"/>
  <c r="C1971" i="1"/>
  <c r="C1974" i="1" s="1"/>
  <c r="C1976" i="1" s="1"/>
  <c r="B1971" i="1"/>
  <c r="B1974" i="1" s="1"/>
  <c r="B1976" i="1" s="1"/>
  <c r="AA1970" i="1"/>
  <c r="Z1970" i="1"/>
  <c r="AA1965" i="1"/>
  <c r="Z1965" i="1"/>
  <c r="W1964" i="1"/>
  <c r="W1966" i="1" s="1"/>
  <c r="V1964" i="1"/>
  <c r="V1966" i="1" s="1"/>
  <c r="S1964" i="1"/>
  <c r="S1966" i="1" s="1"/>
  <c r="O1964" i="1"/>
  <c r="O1966" i="1" s="1"/>
  <c r="N1964" i="1"/>
  <c r="N1966" i="1" s="1"/>
  <c r="K1964" i="1"/>
  <c r="K1966" i="1" s="1"/>
  <c r="G1964" i="1"/>
  <c r="G1966" i="1" s="1"/>
  <c r="F1964" i="1"/>
  <c r="F1966" i="1" s="1"/>
  <c r="C1964" i="1"/>
  <c r="C1966" i="1" s="1"/>
  <c r="AA1963" i="1"/>
  <c r="Z1963" i="1"/>
  <c r="AA1962" i="1"/>
  <c r="Z1962" i="1"/>
  <c r="Y1961" i="1"/>
  <c r="Y1964" i="1" s="1"/>
  <c r="Y1966" i="1" s="1"/>
  <c r="X1961" i="1"/>
  <c r="X1964" i="1" s="1"/>
  <c r="X1966" i="1" s="1"/>
  <c r="W1961" i="1"/>
  <c r="V1961" i="1"/>
  <c r="U1961" i="1"/>
  <c r="U1964" i="1" s="1"/>
  <c r="U1966" i="1" s="1"/>
  <c r="T1961" i="1"/>
  <c r="T1964" i="1" s="1"/>
  <c r="T1966" i="1" s="1"/>
  <c r="S1961" i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N1961" i="1"/>
  <c r="M1961" i="1"/>
  <c r="M1964" i="1" s="1"/>
  <c r="M1966" i="1" s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F1961" i="1"/>
  <c r="E1961" i="1"/>
  <c r="E1964" i="1" s="1"/>
  <c r="E1966" i="1" s="1"/>
  <c r="D1961" i="1"/>
  <c r="D1964" i="1" s="1"/>
  <c r="D1966" i="1" s="1"/>
  <c r="C1961" i="1"/>
  <c r="B1961" i="1"/>
  <c r="B1964" i="1" s="1"/>
  <c r="B1966" i="1" s="1"/>
  <c r="AB1960" i="1"/>
  <c r="AA1960" i="1"/>
  <c r="Z1960" i="1"/>
  <c r="Z1955" i="1"/>
  <c r="Y1954" i="1"/>
  <c r="Y1956" i="1" s="1"/>
  <c r="X1954" i="1"/>
  <c r="X1956" i="1" s="1"/>
  <c r="U1954" i="1"/>
  <c r="U1956" i="1" s="1"/>
  <c r="Q1954" i="1"/>
  <c r="Q1956" i="1" s="1"/>
  <c r="P1954" i="1"/>
  <c r="P1956" i="1" s="1"/>
  <c r="M1954" i="1"/>
  <c r="M1956" i="1" s="1"/>
  <c r="I1954" i="1"/>
  <c r="I1956" i="1" s="1"/>
  <c r="H1954" i="1"/>
  <c r="H1956" i="1" s="1"/>
  <c r="E1954" i="1"/>
  <c r="E1956" i="1" s="1"/>
  <c r="Z1953" i="1"/>
  <c r="AA1953" i="1" s="1"/>
  <c r="AA1952" i="1"/>
  <c r="Z1952" i="1"/>
  <c r="AA1951" i="1"/>
  <c r="Z1951" i="1"/>
  <c r="Y1951" i="1"/>
  <c r="X1951" i="1"/>
  <c r="W1951" i="1"/>
  <c r="W1954" i="1" s="1"/>
  <c r="W1956" i="1" s="1"/>
  <c r="V1951" i="1"/>
  <c r="V1954" i="1" s="1"/>
  <c r="V1956" i="1" s="1"/>
  <c r="U1951" i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P1951" i="1"/>
  <c r="O1951" i="1"/>
  <c r="O1954" i="1" s="1"/>
  <c r="O1956" i="1" s="1"/>
  <c r="N1951" i="1"/>
  <c r="N1954" i="1" s="1"/>
  <c r="N1956" i="1" s="1"/>
  <c r="M1951" i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H1951" i="1"/>
  <c r="G1951" i="1"/>
  <c r="G1954" i="1" s="1"/>
  <c r="G1956" i="1" s="1"/>
  <c r="F1951" i="1"/>
  <c r="F1954" i="1" s="1"/>
  <c r="F1956" i="1" s="1"/>
  <c r="E1951" i="1"/>
  <c r="D1951" i="1"/>
  <c r="D1954" i="1" s="1"/>
  <c r="D1956" i="1" s="1"/>
  <c r="C1951" i="1"/>
  <c r="C1954" i="1" s="1"/>
  <c r="C1956" i="1" s="1"/>
  <c r="B1951" i="1"/>
  <c r="B1954" i="1" s="1"/>
  <c r="B1956" i="1" s="1"/>
  <c r="Z1950" i="1"/>
  <c r="Y1946" i="1"/>
  <c r="U1946" i="1"/>
  <c r="Q1946" i="1"/>
  <c r="M1946" i="1"/>
  <c r="I1946" i="1"/>
  <c r="E1946" i="1"/>
  <c r="AA1945" i="1"/>
  <c r="Z1945" i="1"/>
  <c r="Z1944" i="1"/>
  <c r="AB1944" i="1" s="1"/>
  <c r="W1944" i="1"/>
  <c r="W1946" i="1" s="1"/>
  <c r="S1944" i="1"/>
  <c r="S1946" i="1" s="1"/>
  <c r="R1944" i="1"/>
  <c r="R1946" i="1" s="1"/>
  <c r="O1944" i="1"/>
  <c r="O1946" i="1" s="1"/>
  <c r="K1944" i="1"/>
  <c r="K1946" i="1" s="1"/>
  <c r="J1944" i="1"/>
  <c r="J1946" i="1" s="1"/>
  <c r="G1944" i="1"/>
  <c r="G1946" i="1" s="1"/>
  <c r="C1944" i="1"/>
  <c r="C1946" i="1" s="1"/>
  <c r="B1944" i="1"/>
  <c r="B1946" i="1" s="1"/>
  <c r="AA1943" i="1"/>
  <c r="Z1943" i="1"/>
  <c r="Z1942" i="1"/>
  <c r="AA1942" i="1" s="1"/>
  <c r="Z1941" i="1"/>
  <c r="AB1941" i="1" s="1"/>
  <c r="Y1941" i="1"/>
  <c r="Y1944" i="1" s="1"/>
  <c r="X1941" i="1"/>
  <c r="X1944" i="1" s="1"/>
  <c r="X1946" i="1" s="1"/>
  <c r="W1941" i="1"/>
  <c r="V1941" i="1"/>
  <c r="V1944" i="1" s="1"/>
  <c r="V1946" i="1" s="1"/>
  <c r="U1941" i="1"/>
  <c r="U1944" i="1" s="1"/>
  <c r="T1941" i="1"/>
  <c r="T1944" i="1" s="1"/>
  <c r="T1946" i="1" s="1"/>
  <c r="S1941" i="1"/>
  <c r="R1941" i="1"/>
  <c r="Q1941" i="1"/>
  <c r="Q1944" i="1" s="1"/>
  <c r="P1941" i="1"/>
  <c r="P1944" i="1" s="1"/>
  <c r="P1946" i="1" s="1"/>
  <c r="O1941" i="1"/>
  <c r="N1941" i="1"/>
  <c r="N1944" i="1" s="1"/>
  <c r="N1946" i="1" s="1"/>
  <c r="M1941" i="1"/>
  <c r="M1944" i="1" s="1"/>
  <c r="L1941" i="1"/>
  <c r="L1944" i="1" s="1"/>
  <c r="L1946" i="1" s="1"/>
  <c r="K1941" i="1"/>
  <c r="J1941" i="1"/>
  <c r="I1941" i="1"/>
  <c r="I1944" i="1" s="1"/>
  <c r="H1941" i="1"/>
  <c r="H1944" i="1" s="1"/>
  <c r="H1946" i="1" s="1"/>
  <c r="G1941" i="1"/>
  <c r="F1941" i="1"/>
  <c r="F1944" i="1" s="1"/>
  <c r="F1946" i="1" s="1"/>
  <c r="E1941" i="1"/>
  <c r="E1944" i="1" s="1"/>
  <c r="D1941" i="1"/>
  <c r="D1944" i="1" s="1"/>
  <c r="D1946" i="1" s="1"/>
  <c r="C1941" i="1"/>
  <c r="B1941" i="1"/>
  <c r="AB1940" i="1"/>
  <c r="AA1940" i="1"/>
  <c r="Z1940" i="1"/>
  <c r="W1936" i="1"/>
  <c r="O1936" i="1"/>
  <c r="G1936" i="1"/>
  <c r="Z1935" i="1"/>
  <c r="Y1934" i="1"/>
  <c r="Y1936" i="1" s="1"/>
  <c r="U1934" i="1"/>
  <c r="U1936" i="1" s="1"/>
  <c r="T1934" i="1"/>
  <c r="T1936" i="1" s="1"/>
  <c r="Q1934" i="1"/>
  <c r="Q1936" i="1" s="1"/>
  <c r="M1934" i="1"/>
  <c r="M1936" i="1" s="1"/>
  <c r="L1934" i="1"/>
  <c r="L1936" i="1" s="1"/>
  <c r="I1934" i="1"/>
  <c r="I1936" i="1" s="1"/>
  <c r="E1934" i="1"/>
  <c r="E1936" i="1" s="1"/>
  <c r="D1934" i="1"/>
  <c r="D1936" i="1" s="1"/>
  <c r="AA1933" i="1"/>
  <c r="Z1933" i="1"/>
  <c r="AA1932" i="1"/>
  <c r="Z1932" i="1"/>
  <c r="Z1931" i="1"/>
  <c r="Y1931" i="1"/>
  <c r="X1931" i="1"/>
  <c r="X1934" i="1" s="1"/>
  <c r="X1936" i="1" s="1"/>
  <c r="W1931" i="1"/>
  <c r="W1934" i="1" s="1"/>
  <c r="V1931" i="1"/>
  <c r="V1934" i="1" s="1"/>
  <c r="V1936" i="1" s="1"/>
  <c r="U1931" i="1"/>
  <c r="T1931" i="1"/>
  <c r="S1931" i="1"/>
  <c r="S1934" i="1" s="1"/>
  <c r="S1936" i="1" s="1"/>
  <c r="R1931" i="1"/>
  <c r="R1934" i="1" s="1"/>
  <c r="R1936" i="1" s="1"/>
  <c r="Q1931" i="1"/>
  <c r="P1931" i="1"/>
  <c r="P1934" i="1" s="1"/>
  <c r="P1936" i="1" s="1"/>
  <c r="O1931" i="1"/>
  <c r="O1934" i="1" s="1"/>
  <c r="N1931" i="1"/>
  <c r="N1934" i="1" s="1"/>
  <c r="N1936" i="1" s="1"/>
  <c r="M1931" i="1"/>
  <c r="L1931" i="1"/>
  <c r="K1931" i="1"/>
  <c r="K1934" i="1" s="1"/>
  <c r="K1936" i="1" s="1"/>
  <c r="J1931" i="1"/>
  <c r="J1934" i="1" s="1"/>
  <c r="J1936" i="1" s="1"/>
  <c r="I1931" i="1"/>
  <c r="H1931" i="1"/>
  <c r="H1934" i="1" s="1"/>
  <c r="H1936" i="1" s="1"/>
  <c r="G1931" i="1"/>
  <c r="G1934" i="1" s="1"/>
  <c r="F1931" i="1"/>
  <c r="F1934" i="1" s="1"/>
  <c r="F1936" i="1" s="1"/>
  <c r="E1931" i="1"/>
  <c r="D1931" i="1"/>
  <c r="AB1931" i="1" s="1"/>
  <c r="C1931" i="1"/>
  <c r="C1934" i="1" s="1"/>
  <c r="C1936" i="1" s="1"/>
  <c r="B1931" i="1"/>
  <c r="B1934" i="1" s="1"/>
  <c r="B1936" i="1" s="1"/>
  <c r="AA1930" i="1"/>
  <c r="Z1930" i="1"/>
  <c r="AA1925" i="1"/>
  <c r="Z1925" i="1"/>
  <c r="W1924" i="1"/>
  <c r="W1926" i="1" s="1"/>
  <c r="V1924" i="1"/>
  <c r="V1926" i="1" s="1"/>
  <c r="S1924" i="1"/>
  <c r="S1926" i="1" s="1"/>
  <c r="O1924" i="1"/>
  <c r="O1926" i="1" s="1"/>
  <c r="N1924" i="1"/>
  <c r="N1926" i="1" s="1"/>
  <c r="K1924" i="1"/>
  <c r="K1926" i="1" s="1"/>
  <c r="G1924" i="1"/>
  <c r="G1926" i="1" s="1"/>
  <c r="F1924" i="1"/>
  <c r="F1926" i="1" s="1"/>
  <c r="C1924" i="1"/>
  <c r="C1926" i="1" s="1"/>
  <c r="AA1923" i="1"/>
  <c r="Z1923" i="1"/>
  <c r="AA1922" i="1"/>
  <c r="Z1922" i="1"/>
  <c r="Y1921" i="1"/>
  <c r="Y1924" i="1" s="1"/>
  <c r="Y1926" i="1" s="1"/>
  <c r="X1921" i="1"/>
  <c r="X1924" i="1" s="1"/>
  <c r="X1926" i="1" s="1"/>
  <c r="W1921" i="1"/>
  <c r="V1921" i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N1921" i="1"/>
  <c r="M1921" i="1"/>
  <c r="M1924" i="1" s="1"/>
  <c r="M1926" i="1" s="1"/>
  <c r="L1921" i="1"/>
  <c r="L1924" i="1" s="1"/>
  <c r="L1926" i="1" s="1"/>
  <c r="K1921" i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F1921" i="1"/>
  <c r="E1921" i="1"/>
  <c r="E1924" i="1" s="1"/>
  <c r="E1926" i="1" s="1"/>
  <c r="D1921" i="1"/>
  <c r="D1924" i="1" s="1"/>
  <c r="D1926" i="1" s="1"/>
  <c r="C1921" i="1"/>
  <c r="B1921" i="1"/>
  <c r="B1924" i="1" s="1"/>
  <c r="B1926" i="1" s="1"/>
  <c r="AB1920" i="1"/>
  <c r="AA1920" i="1"/>
  <c r="Z1920" i="1"/>
  <c r="Z1915" i="1"/>
  <c r="Y1914" i="1"/>
  <c r="Y1916" i="1" s="1"/>
  <c r="X1914" i="1"/>
  <c r="X1916" i="1" s="1"/>
  <c r="U1914" i="1"/>
  <c r="U1916" i="1" s="1"/>
  <c r="Q1914" i="1"/>
  <c r="Q1916" i="1" s="1"/>
  <c r="P1914" i="1"/>
  <c r="P1916" i="1" s="1"/>
  <c r="M1914" i="1"/>
  <c r="M1916" i="1" s="1"/>
  <c r="I1914" i="1"/>
  <c r="I1916" i="1" s="1"/>
  <c r="H1914" i="1"/>
  <c r="H1916" i="1" s="1"/>
  <c r="E1914" i="1"/>
  <c r="E1916" i="1" s="1"/>
  <c r="Z1913" i="1"/>
  <c r="AA1913" i="1" s="1"/>
  <c r="AA1912" i="1"/>
  <c r="Z1912" i="1"/>
  <c r="AA1911" i="1"/>
  <c r="Z1911" i="1"/>
  <c r="Y1911" i="1"/>
  <c r="X1911" i="1"/>
  <c r="W1911" i="1"/>
  <c r="W1914" i="1" s="1"/>
  <c r="W1916" i="1" s="1"/>
  <c r="V1911" i="1"/>
  <c r="V1914" i="1" s="1"/>
  <c r="V1916" i="1" s="1"/>
  <c r="U1911" i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P1911" i="1"/>
  <c r="O1911" i="1"/>
  <c r="O1914" i="1" s="1"/>
  <c r="O1916" i="1" s="1"/>
  <c r="N1911" i="1"/>
  <c r="N1914" i="1" s="1"/>
  <c r="N1916" i="1" s="1"/>
  <c r="M1911" i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H1911" i="1"/>
  <c r="G1911" i="1"/>
  <c r="G1914" i="1" s="1"/>
  <c r="G1916" i="1" s="1"/>
  <c r="F1911" i="1"/>
  <c r="F1914" i="1" s="1"/>
  <c r="F1916" i="1" s="1"/>
  <c r="E1911" i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Y1906" i="1"/>
  <c r="U1906" i="1"/>
  <c r="Q1906" i="1"/>
  <c r="M1906" i="1"/>
  <c r="I1906" i="1"/>
  <c r="E1906" i="1"/>
  <c r="Z1905" i="1"/>
  <c r="Y1905" i="1"/>
  <c r="X1905" i="1"/>
  <c r="X1906" i="1" s="1"/>
  <c r="W1905" i="1"/>
  <c r="V1905" i="1"/>
  <c r="U1905" i="1"/>
  <c r="T1905" i="1"/>
  <c r="T1906" i="1" s="1"/>
  <c r="S1905" i="1"/>
  <c r="R1905" i="1"/>
  <c r="Q1905" i="1"/>
  <c r="P1905" i="1"/>
  <c r="P1906" i="1" s="1"/>
  <c r="O1905" i="1"/>
  <c r="N1905" i="1"/>
  <c r="M1905" i="1"/>
  <c r="L1905" i="1"/>
  <c r="L1906" i="1" s="1"/>
  <c r="K1905" i="1"/>
  <c r="J1905" i="1"/>
  <c r="I1905" i="1"/>
  <c r="H1905" i="1"/>
  <c r="H1906" i="1" s="1"/>
  <c r="G1905" i="1"/>
  <c r="F1905" i="1"/>
  <c r="E1905" i="1"/>
  <c r="D1905" i="1"/>
  <c r="D1906" i="1" s="1"/>
  <c r="C1905" i="1"/>
  <c r="B1905" i="1"/>
  <c r="Z1904" i="1"/>
  <c r="AB1904" i="1" s="1"/>
  <c r="W1904" i="1"/>
  <c r="S1904" i="1"/>
  <c r="R1904" i="1"/>
  <c r="R1906" i="1" s="1"/>
  <c r="O1904" i="1"/>
  <c r="K1904" i="1"/>
  <c r="J1904" i="1"/>
  <c r="J1906" i="1" s="1"/>
  <c r="G1904" i="1"/>
  <c r="C1904" i="1"/>
  <c r="B1904" i="1"/>
  <c r="B1906" i="1" s="1"/>
  <c r="AA1903" i="1"/>
  <c r="Z1903" i="1"/>
  <c r="Z1902" i="1"/>
  <c r="AA1902" i="1" s="1"/>
  <c r="Z1901" i="1"/>
  <c r="AB1901" i="1" s="1"/>
  <c r="Y1901" i="1"/>
  <c r="Y1904" i="1" s="1"/>
  <c r="X1901" i="1"/>
  <c r="X1904" i="1" s="1"/>
  <c r="W1901" i="1"/>
  <c r="V1901" i="1"/>
  <c r="V1904" i="1" s="1"/>
  <c r="V1906" i="1" s="1"/>
  <c r="U1901" i="1"/>
  <c r="U1904" i="1" s="1"/>
  <c r="T1901" i="1"/>
  <c r="T1904" i="1" s="1"/>
  <c r="S1901" i="1"/>
  <c r="R1901" i="1"/>
  <c r="Q1901" i="1"/>
  <c r="Q1904" i="1" s="1"/>
  <c r="P1901" i="1"/>
  <c r="P1904" i="1" s="1"/>
  <c r="O1901" i="1"/>
  <c r="N1901" i="1"/>
  <c r="N1904" i="1" s="1"/>
  <c r="N1906" i="1" s="1"/>
  <c r="M1901" i="1"/>
  <c r="M1904" i="1" s="1"/>
  <c r="L1901" i="1"/>
  <c r="L1904" i="1" s="1"/>
  <c r="K1901" i="1"/>
  <c r="J1901" i="1"/>
  <c r="I1901" i="1"/>
  <c r="I1904" i="1" s="1"/>
  <c r="H1901" i="1"/>
  <c r="H1904" i="1" s="1"/>
  <c r="G1901" i="1"/>
  <c r="F1901" i="1"/>
  <c r="F1904" i="1" s="1"/>
  <c r="F1906" i="1" s="1"/>
  <c r="E1901" i="1"/>
  <c r="E1904" i="1" s="1"/>
  <c r="D1901" i="1"/>
  <c r="D1904" i="1" s="1"/>
  <c r="C1901" i="1"/>
  <c r="B1901" i="1"/>
  <c r="AA1900" i="1"/>
  <c r="Z1900" i="1"/>
  <c r="S1896" i="1"/>
  <c r="K1896" i="1"/>
  <c r="C1896" i="1"/>
  <c r="AA1895" i="1"/>
  <c r="Z1895" i="1"/>
  <c r="X1894" i="1"/>
  <c r="X1896" i="1" s="1"/>
  <c r="W1894" i="1"/>
  <c r="W1896" i="1" s="1"/>
  <c r="T1894" i="1"/>
  <c r="T1896" i="1" s="1"/>
  <c r="S1894" i="1"/>
  <c r="P1894" i="1"/>
  <c r="P1896" i="1" s="1"/>
  <c r="O1894" i="1"/>
  <c r="O1896" i="1" s="1"/>
  <c r="L1894" i="1"/>
  <c r="L1896" i="1" s="1"/>
  <c r="K1894" i="1"/>
  <c r="H1894" i="1"/>
  <c r="H1896" i="1" s="1"/>
  <c r="G1894" i="1"/>
  <c r="G1896" i="1" s="1"/>
  <c r="D1894" i="1"/>
  <c r="D1896" i="1" s="1"/>
  <c r="C1894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AB1891" i="1" s="1"/>
  <c r="Y1891" i="1"/>
  <c r="Y1894" i="1" s="1"/>
  <c r="Y1896" i="1" s="1"/>
  <c r="X1891" i="1"/>
  <c r="W1891" i="1"/>
  <c r="V1891" i="1"/>
  <c r="V1894" i="1" s="1"/>
  <c r="V1896" i="1" s="1"/>
  <c r="U1891" i="1"/>
  <c r="U1894" i="1" s="1"/>
  <c r="U1896" i="1" s="1"/>
  <c r="T1891" i="1"/>
  <c r="S1891" i="1"/>
  <c r="R1891" i="1"/>
  <c r="R1894" i="1" s="1"/>
  <c r="R1896" i="1" s="1"/>
  <c r="Q1891" i="1"/>
  <c r="Q1894" i="1" s="1"/>
  <c r="Q1896" i="1" s="1"/>
  <c r="P1891" i="1"/>
  <c r="O1891" i="1"/>
  <c r="N1891" i="1"/>
  <c r="N1894" i="1" s="1"/>
  <c r="N1896" i="1" s="1"/>
  <c r="M1891" i="1"/>
  <c r="M1894" i="1" s="1"/>
  <c r="M1896" i="1" s="1"/>
  <c r="L1891" i="1"/>
  <c r="K1891" i="1"/>
  <c r="J1891" i="1"/>
  <c r="J1894" i="1" s="1"/>
  <c r="J1896" i="1" s="1"/>
  <c r="I1891" i="1"/>
  <c r="I1894" i="1" s="1"/>
  <c r="I1896" i="1" s="1"/>
  <c r="H1891" i="1"/>
  <c r="G1891" i="1"/>
  <c r="F1891" i="1"/>
  <c r="F1894" i="1" s="1"/>
  <c r="F1896" i="1" s="1"/>
  <c r="E1891" i="1"/>
  <c r="E1894" i="1" s="1"/>
  <c r="E1896" i="1" s="1"/>
  <c r="D1891" i="1"/>
  <c r="C1891" i="1"/>
  <c r="B1891" i="1"/>
  <c r="B1894" i="1" s="1"/>
  <c r="B1896" i="1" s="1"/>
  <c r="AA1890" i="1"/>
  <c r="Z1890" i="1"/>
  <c r="Y1885" i="1"/>
  <c r="X1885" i="1"/>
  <c r="W1885" i="1"/>
  <c r="V1885" i="1"/>
  <c r="V1886" i="1" s="1"/>
  <c r="U1885" i="1"/>
  <c r="T1885" i="1"/>
  <c r="S1885" i="1"/>
  <c r="R1885" i="1"/>
  <c r="Q1885" i="1"/>
  <c r="P1885" i="1"/>
  <c r="O1885" i="1"/>
  <c r="N1885" i="1"/>
  <c r="Z1885" i="1" s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4" i="1"/>
  <c r="Q1884" i="1"/>
  <c r="I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AA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U1884" i="1" s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E1884" i="1" s="1"/>
  <c r="D1882" i="1"/>
  <c r="C1882" i="1"/>
  <c r="B1882" i="1"/>
  <c r="Y1881" i="1"/>
  <c r="X1881" i="1"/>
  <c r="X1884" i="1" s="1"/>
  <c r="W1881" i="1"/>
  <c r="V1881" i="1"/>
  <c r="U1881" i="1"/>
  <c r="T1881" i="1"/>
  <c r="T1884" i="1" s="1"/>
  <c r="S1881" i="1"/>
  <c r="R1881" i="1"/>
  <c r="Q1881" i="1"/>
  <c r="P1881" i="1"/>
  <c r="P1884" i="1" s="1"/>
  <c r="O1881" i="1"/>
  <c r="N1881" i="1"/>
  <c r="M1881" i="1"/>
  <c r="L1881" i="1"/>
  <c r="L1884" i="1" s="1"/>
  <c r="K1881" i="1"/>
  <c r="J1881" i="1"/>
  <c r="I1881" i="1"/>
  <c r="H1881" i="1"/>
  <c r="H1884" i="1" s="1"/>
  <c r="G1881" i="1"/>
  <c r="F1881" i="1"/>
  <c r="E1881" i="1"/>
  <c r="D1881" i="1"/>
  <c r="D1884" i="1" s="1"/>
  <c r="C1881" i="1"/>
  <c r="B1881" i="1"/>
  <c r="Y1880" i="1"/>
  <c r="X1880" i="1"/>
  <c r="W1880" i="1"/>
  <c r="W1884" i="1" s="1"/>
  <c r="W1886" i="1" s="1"/>
  <c r="V1880" i="1"/>
  <c r="V1884" i="1" s="1"/>
  <c r="U1880" i="1"/>
  <c r="T1880" i="1"/>
  <c r="S1880" i="1"/>
  <c r="S1884" i="1" s="1"/>
  <c r="S1886" i="1" s="1"/>
  <c r="R1880" i="1"/>
  <c r="R1884" i="1" s="1"/>
  <c r="R1886" i="1" s="1"/>
  <c r="Q1880" i="1"/>
  <c r="P1880" i="1"/>
  <c r="O1880" i="1"/>
  <c r="O1884" i="1" s="1"/>
  <c r="O1886" i="1" s="1"/>
  <c r="N1880" i="1"/>
  <c r="M1880" i="1"/>
  <c r="L1880" i="1"/>
  <c r="K1880" i="1"/>
  <c r="K1884" i="1" s="1"/>
  <c r="K1886" i="1" s="1"/>
  <c r="J1880" i="1"/>
  <c r="J1884" i="1" s="1"/>
  <c r="J1886" i="1" s="1"/>
  <c r="I1880" i="1"/>
  <c r="H1880" i="1"/>
  <c r="G1880" i="1"/>
  <c r="G1884" i="1" s="1"/>
  <c r="G1886" i="1" s="1"/>
  <c r="F1880" i="1"/>
  <c r="F1884" i="1" s="1"/>
  <c r="E1880" i="1"/>
  <c r="D1880" i="1"/>
  <c r="C1880" i="1"/>
  <c r="C1884" i="1" s="1"/>
  <c r="C1886" i="1" s="1"/>
  <c r="B1880" i="1"/>
  <c r="B1884" i="1" s="1"/>
  <c r="B1886" i="1" s="1"/>
  <c r="U1876" i="1"/>
  <c r="M1876" i="1"/>
  <c r="E1876" i="1"/>
  <c r="Y1875" i="1"/>
  <c r="Y1876" i="1" s="1"/>
  <c r="X1875" i="1"/>
  <c r="W1875" i="1"/>
  <c r="V1875" i="1"/>
  <c r="U1875" i="1"/>
  <c r="T1875" i="1"/>
  <c r="S1875" i="1"/>
  <c r="R1875" i="1"/>
  <c r="Q1875" i="1"/>
  <c r="Q1876" i="1" s="1"/>
  <c r="P1875" i="1"/>
  <c r="O1875" i="1"/>
  <c r="N1875" i="1"/>
  <c r="M1875" i="1"/>
  <c r="L1875" i="1"/>
  <c r="K1875" i="1"/>
  <c r="J1875" i="1"/>
  <c r="I1875" i="1"/>
  <c r="I1876" i="1" s="1"/>
  <c r="H1875" i="1"/>
  <c r="G1875" i="1"/>
  <c r="F1875" i="1"/>
  <c r="E1875" i="1"/>
  <c r="D1875" i="1"/>
  <c r="C1875" i="1"/>
  <c r="B1875" i="1"/>
  <c r="S1874" i="1"/>
  <c r="K1874" i="1"/>
  <c r="C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X1874" i="1" s="1"/>
  <c r="W1872" i="1"/>
  <c r="V1872" i="1"/>
  <c r="U1872" i="1"/>
  <c r="T1872" i="1"/>
  <c r="T1874" i="1" s="1"/>
  <c r="S1872" i="1"/>
  <c r="R1872" i="1"/>
  <c r="Q1872" i="1"/>
  <c r="P1872" i="1"/>
  <c r="P1874" i="1" s="1"/>
  <c r="O1872" i="1"/>
  <c r="N1872" i="1"/>
  <c r="M1872" i="1"/>
  <c r="L1872" i="1"/>
  <c r="L1874" i="1" s="1"/>
  <c r="K1872" i="1"/>
  <c r="J1872" i="1"/>
  <c r="I1872" i="1"/>
  <c r="H1872" i="1"/>
  <c r="H1874" i="1" s="1"/>
  <c r="G1872" i="1"/>
  <c r="F1872" i="1"/>
  <c r="E1872" i="1"/>
  <c r="D1872" i="1"/>
  <c r="C1872" i="1"/>
  <c r="B1872" i="1"/>
  <c r="Y1871" i="1"/>
  <c r="X1871" i="1"/>
  <c r="W1871" i="1"/>
  <c r="W1874" i="1" s="1"/>
  <c r="V1871" i="1"/>
  <c r="U1871" i="1"/>
  <c r="T1871" i="1"/>
  <c r="S1871" i="1"/>
  <c r="R1871" i="1"/>
  <c r="Q1871" i="1"/>
  <c r="P1871" i="1"/>
  <c r="O1871" i="1"/>
  <c r="O1874" i="1" s="1"/>
  <c r="N1871" i="1"/>
  <c r="Z1871" i="1" s="1"/>
  <c r="M1871" i="1"/>
  <c r="L1871" i="1"/>
  <c r="K1871" i="1"/>
  <c r="J1871" i="1"/>
  <c r="I1871" i="1"/>
  <c r="H1871" i="1"/>
  <c r="G1871" i="1"/>
  <c r="G1874" i="1" s="1"/>
  <c r="F1871" i="1"/>
  <c r="E1871" i="1"/>
  <c r="D1871" i="1"/>
  <c r="C1871" i="1"/>
  <c r="B1871" i="1"/>
  <c r="Y1870" i="1"/>
  <c r="Y1874" i="1" s="1"/>
  <c r="X1870" i="1"/>
  <c r="W1870" i="1"/>
  <c r="V1870" i="1"/>
  <c r="U1870" i="1"/>
  <c r="U1874" i="1" s="1"/>
  <c r="T1870" i="1"/>
  <c r="S1870" i="1"/>
  <c r="R1870" i="1"/>
  <c r="Q1870" i="1"/>
  <c r="Q1874" i="1" s="1"/>
  <c r="P1870" i="1"/>
  <c r="O1870" i="1"/>
  <c r="N1870" i="1"/>
  <c r="M1870" i="1"/>
  <c r="M1874" i="1" s="1"/>
  <c r="L1870" i="1"/>
  <c r="K1870" i="1"/>
  <c r="J1870" i="1"/>
  <c r="I1870" i="1"/>
  <c r="I1874" i="1" s="1"/>
  <c r="H1870" i="1"/>
  <c r="G1870" i="1"/>
  <c r="F1870" i="1"/>
  <c r="E1870" i="1"/>
  <c r="E1874" i="1" s="1"/>
  <c r="D1870" i="1"/>
  <c r="C1870" i="1"/>
  <c r="B1870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Z1865" i="1" s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V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W1864" i="1" s="1"/>
  <c r="V1862" i="1"/>
  <c r="U1862" i="1"/>
  <c r="T1862" i="1"/>
  <c r="S1862" i="1"/>
  <c r="S1864" i="1" s="1"/>
  <c r="R1862" i="1"/>
  <c r="Q1862" i="1"/>
  <c r="P1862" i="1"/>
  <c r="O1862" i="1"/>
  <c r="O1864" i="1" s="1"/>
  <c r="N1862" i="1"/>
  <c r="Z1862" i="1" s="1"/>
  <c r="AA1862" i="1" s="1"/>
  <c r="M1862" i="1"/>
  <c r="L1862" i="1"/>
  <c r="K1862" i="1"/>
  <c r="K1864" i="1" s="1"/>
  <c r="J1862" i="1"/>
  <c r="I1862" i="1"/>
  <c r="H1862" i="1"/>
  <c r="G1862" i="1"/>
  <c r="G1864" i="1" s="1"/>
  <c r="F1862" i="1"/>
  <c r="F1864" i="1" s="1"/>
  <c r="E1862" i="1"/>
  <c r="D1862" i="1"/>
  <c r="C1862" i="1"/>
  <c r="C1864" i="1" s="1"/>
  <c r="B1862" i="1"/>
  <c r="Y1861" i="1"/>
  <c r="X1861" i="1"/>
  <c r="W1861" i="1"/>
  <c r="V1861" i="1"/>
  <c r="U1861" i="1"/>
  <c r="T1861" i="1"/>
  <c r="S1861" i="1"/>
  <c r="R1861" i="1"/>
  <c r="R1864" i="1" s="1"/>
  <c r="Q1861" i="1"/>
  <c r="P1861" i="1"/>
  <c r="O1861" i="1"/>
  <c r="N1861" i="1"/>
  <c r="Z1861" i="1" s="1"/>
  <c r="AB1861" i="1" s="1"/>
  <c r="M1861" i="1"/>
  <c r="L1861" i="1"/>
  <c r="K1861" i="1"/>
  <c r="J1861" i="1"/>
  <c r="J1864" i="1" s="1"/>
  <c r="I1861" i="1"/>
  <c r="H1861" i="1"/>
  <c r="G1861" i="1"/>
  <c r="F1861" i="1"/>
  <c r="E1861" i="1"/>
  <c r="D1861" i="1"/>
  <c r="C1861" i="1"/>
  <c r="B1861" i="1"/>
  <c r="B1864" i="1" s="1"/>
  <c r="Y1860" i="1"/>
  <c r="Y1864" i="1" s="1"/>
  <c r="Y1866" i="1" s="1"/>
  <c r="X1860" i="1"/>
  <c r="W1860" i="1"/>
  <c r="V1860" i="1"/>
  <c r="U1860" i="1"/>
  <c r="U1864" i="1" s="1"/>
  <c r="U1866" i="1" s="1"/>
  <c r="T1860" i="1"/>
  <c r="S1860" i="1"/>
  <c r="R1860" i="1"/>
  <c r="Q1860" i="1"/>
  <c r="Q1864" i="1" s="1"/>
  <c r="Q1866" i="1" s="1"/>
  <c r="P1860" i="1"/>
  <c r="O1860" i="1"/>
  <c r="N1860" i="1"/>
  <c r="M1860" i="1"/>
  <c r="L1860" i="1"/>
  <c r="K1860" i="1"/>
  <c r="J1860" i="1"/>
  <c r="I1860" i="1"/>
  <c r="I1864" i="1" s="1"/>
  <c r="I1866" i="1" s="1"/>
  <c r="H1860" i="1"/>
  <c r="G1860" i="1"/>
  <c r="F1860" i="1"/>
  <c r="E1860" i="1"/>
  <c r="E1864" i="1" s="1"/>
  <c r="E1866" i="1" s="1"/>
  <c r="D1860" i="1"/>
  <c r="C1860" i="1"/>
  <c r="B1860" i="1"/>
  <c r="S1856" i="1"/>
  <c r="K1856" i="1"/>
  <c r="C1856" i="1"/>
  <c r="Y1855" i="1"/>
  <c r="X1855" i="1"/>
  <c r="W1855" i="1"/>
  <c r="W1856" i="1" s="1"/>
  <c r="V1855" i="1"/>
  <c r="U1855" i="1"/>
  <c r="T1855" i="1"/>
  <c r="S1855" i="1"/>
  <c r="R1855" i="1"/>
  <c r="Q1855" i="1"/>
  <c r="P1855" i="1"/>
  <c r="O1855" i="1"/>
  <c r="O1856" i="1" s="1"/>
  <c r="N1855" i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Y1854" i="1"/>
  <c r="R1854" i="1"/>
  <c r="Q1854" i="1"/>
  <c r="J1854" i="1"/>
  <c r="I1854" i="1"/>
  <c r="B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V1854" i="1" s="1"/>
  <c r="U1852" i="1"/>
  <c r="T1852" i="1"/>
  <c r="S1852" i="1"/>
  <c r="R1852" i="1"/>
  <c r="Q1852" i="1"/>
  <c r="P1852" i="1"/>
  <c r="O1852" i="1"/>
  <c r="N1852" i="1"/>
  <c r="N1854" i="1" s="1"/>
  <c r="M1852" i="1"/>
  <c r="L1852" i="1"/>
  <c r="K1852" i="1"/>
  <c r="J1852" i="1"/>
  <c r="I1852" i="1"/>
  <c r="H1852" i="1"/>
  <c r="G1852" i="1"/>
  <c r="F1852" i="1"/>
  <c r="F1854" i="1" s="1"/>
  <c r="E1852" i="1"/>
  <c r="D1852" i="1"/>
  <c r="C1852" i="1"/>
  <c r="B1852" i="1"/>
  <c r="Y1851" i="1"/>
  <c r="X1851" i="1"/>
  <c r="W1851" i="1"/>
  <c r="V1851" i="1"/>
  <c r="U1851" i="1"/>
  <c r="U1854" i="1" s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E1854" i="1" s="1"/>
  <c r="D1851" i="1"/>
  <c r="C1851" i="1"/>
  <c r="B1851" i="1"/>
  <c r="Y1850" i="1"/>
  <c r="X1850" i="1"/>
  <c r="W1850" i="1"/>
  <c r="W1854" i="1" s="1"/>
  <c r="V1850" i="1"/>
  <c r="U1850" i="1"/>
  <c r="T1850" i="1"/>
  <c r="S1850" i="1"/>
  <c r="S1854" i="1" s="1"/>
  <c r="R1850" i="1"/>
  <c r="Q1850" i="1"/>
  <c r="P1850" i="1"/>
  <c r="O1850" i="1"/>
  <c r="O1854" i="1" s="1"/>
  <c r="N1850" i="1"/>
  <c r="M1850" i="1"/>
  <c r="L1850" i="1"/>
  <c r="K1850" i="1"/>
  <c r="K1854" i="1" s="1"/>
  <c r="J1850" i="1"/>
  <c r="I1850" i="1"/>
  <c r="H1850" i="1"/>
  <c r="G1850" i="1"/>
  <c r="G1854" i="1" s="1"/>
  <c r="F1850" i="1"/>
  <c r="E1850" i="1"/>
  <c r="D1850" i="1"/>
  <c r="C1850" i="1"/>
  <c r="C1854" i="1" s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F1846" i="1" s="1"/>
  <c r="E1845" i="1"/>
  <c r="D1845" i="1"/>
  <c r="C1845" i="1"/>
  <c r="B1845" i="1"/>
  <c r="B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X1842" i="1"/>
  <c r="W1842" i="1"/>
  <c r="V1842" i="1"/>
  <c r="V1844" i="1" s="1"/>
  <c r="U1842" i="1"/>
  <c r="U1844" i="1" s="1"/>
  <c r="T1842" i="1"/>
  <c r="S1842" i="1"/>
  <c r="R1842" i="1"/>
  <c r="R1844" i="1" s="1"/>
  <c r="Q1842" i="1"/>
  <c r="Q1844" i="1" s="1"/>
  <c r="P1842" i="1"/>
  <c r="O1842" i="1"/>
  <c r="N1842" i="1"/>
  <c r="N1844" i="1" s="1"/>
  <c r="M1842" i="1"/>
  <c r="Z1842" i="1" s="1"/>
  <c r="L1842" i="1"/>
  <c r="K1842" i="1"/>
  <c r="J1842" i="1"/>
  <c r="J1844" i="1" s="1"/>
  <c r="I1842" i="1"/>
  <c r="I1844" i="1" s="1"/>
  <c r="H1842" i="1"/>
  <c r="G1842" i="1"/>
  <c r="F1842" i="1"/>
  <c r="F1844" i="1" s="1"/>
  <c r="E1842" i="1"/>
  <c r="E1844" i="1" s="1"/>
  <c r="D1842" i="1"/>
  <c r="C1842" i="1"/>
  <c r="B1842" i="1"/>
  <c r="B1844" i="1" s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W1840" i="1"/>
  <c r="W1844" i="1" s="1"/>
  <c r="W1846" i="1" s="1"/>
  <c r="V1840" i="1"/>
  <c r="U1840" i="1"/>
  <c r="T1840" i="1"/>
  <c r="S1840" i="1"/>
  <c r="S1844" i="1" s="1"/>
  <c r="S1846" i="1" s="1"/>
  <c r="R1840" i="1"/>
  <c r="Q1840" i="1"/>
  <c r="P1840" i="1"/>
  <c r="O1840" i="1"/>
  <c r="O1844" i="1" s="1"/>
  <c r="O1846" i="1" s="1"/>
  <c r="N1840" i="1"/>
  <c r="M1840" i="1"/>
  <c r="L1840" i="1"/>
  <c r="K1840" i="1"/>
  <c r="K1844" i="1" s="1"/>
  <c r="K1846" i="1" s="1"/>
  <c r="J1840" i="1"/>
  <c r="I1840" i="1"/>
  <c r="H1840" i="1"/>
  <c r="G1840" i="1"/>
  <c r="G1844" i="1" s="1"/>
  <c r="G1846" i="1" s="1"/>
  <c r="F1840" i="1"/>
  <c r="E1840" i="1"/>
  <c r="D1840" i="1"/>
  <c r="C1840" i="1"/>
  <c r="C1844" i="1" s="1"/>
  <c r="C1846" i="1" s="1"/>
  <c r="B1840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Y1834" i="1" s="1"/>
  <c r="X1832" i="1"/>
  <c r="X1834" i="1" s="1"/>
  <c r="W1832" i="1"/>
  <c r="V1832" i="1"/>
  <c r="U1832" i="1"/>
  <c r="U1834" i="1" s="1"/>
  <c r="T1832" i="1"/>
  <c r="T1834" i="1" s="1"/>
  <c r="S1832" i="1"/>
  <c r="R1832" i="1"/>
  <c r="Q1832" i="1"/>
  <c r="Q1834" i="1" s="1"/>
  <c r="P1832" i="1"/>
  <c r="P1834" i="1" s="1"/>
  <c r="O1832" i="1"/>
  <c r="N1832" i="1"/>
  <c r="M1832" i="1"/>
  <c r="L1832" i="1"/>
  <c r="L1834" i="1" s="1"/>
  <c r="K1832" i="1"/>
  <c r="J1832" i="1"/>
  <c r="I1832" i="1"/>
  <c r="I1834" i="1" s="1"/>
  <c r="H1832" i="1"/>
  <c r="H1834" i="1" s="1"/>
  <c r="G1832" i="1"/>
  <c r="F1832" i="1"/>
  <c r="E1832" i="1"/>
  <c r="E1834" i="1" s="1"/>
  <c r="D1832" i="1"/>
  <c r="D1834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W1830" i="1"/>
  <c r="V1830" i="1"/>
  <c r="V1834" i="1" s="1"/>
  <c r="V1836" i="1" s="1"/>
  <c r="U1830" i="1"/>
  <c r="T1830" i="1"/>
  <c r="S1830" i="1"/>
  <c r="R1830" i="1"/>
  <c r="R1834" i="1" s="1"/>
  <c r="R1836" i="1" s="1"/>
  <c r="Q1830" i="1"/>
  <c r="P1830" i="1"/>
  <c r="O1830" i="1"/>
  <c r="N1830" i="1"/>
  <c r="N1834" i="1" s="1"/>
  <c r="N1836" i="1" s="1"/>
  <c r="M1830" i="1"/>
  <c r="L1830" i="1"/>
  <c r="K1830" i="1"/>
  <c r="J1830" i="1"/>
  <c r="J1834" i="1" s="1"/>
  <c r="J1836" i="1" s="1"/>
  <c r="I1830" i="1"/>
  <c r="H1830" i="1"/>
  <c r="G1830" i="1"/>
  <c r="F1830" i="1"/>
  <c r="F1834" i="1" s="1"/>
  <c r="F1836" i="1" s="1"/>
  <c r="E1830" i="1"/>
  <c r="D1830" i="1"/>
  <c r="C1830" i="1"/>
  <c r="B1830" i="1"/>
  <c r="B1834" i="1" s="1"/>
  <c r="B1836" i="1" s="1"/>
  <c r="U1826" i="1"/>
  <c r="E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X1824" i="1" s="1"/>
  <c r="W1822" i="1"/>
  <c r="W1824" i="1" s="1"/>
  <c r="V1822" i="1"/>
  <c r="U1822" i="1"/>
  <c r="T1822" i="1"/>
  <c r="T1824" i="1" s="1"/>
  <c r="S1822" i="1"/>
  <c r="S1824" i="1" s="1"/>
  <c r="R1822" i="1"/>
  <c r="Q1822" i="1"/>
  <c r="P1822" i="1"/>
  <c r="P1824" i="1" s="1"/>
  <c r="O1822" i="1"/>
  <c r="O1824" i="1" s="1"/>
  <c r="N1822" i="1"/>
  <c r="M1822" i="1"/>
  <c r="L1822" i="1"/>
  <c r="L1824" i="1" s="1"/>
  <c r="K1822" i="1"/>
  <c r="K1824" i="1" s="1"/>
  <c r="J1822" i="1"/>
  <c r="I1822" i="1"/>
  <c r="H1822" i="1"/>
  <c r="H1824" i="1" s="1"/>
  <c r="G1822" i="1"/>
  <c r="G1824" i="1" s="1"/>
  <c r="F1822" i="1"/>
  <c r="E1822" i="1"/>
  <c r="D1822" i="1"/>
  <c r="D1824" i="1" s="1"/>
  <c r="C1822" i="1"/>
  <c r="C1824" i="1" s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W1820" i="1"/>
  <c r="V1820" i="1"/>
  <c r="V1824" i="1" s="1"/>
  <c r="V1826" i="1" s="1"/>
  <c r="U1820" i="1"/>
  <c r="U1824" i="1" s="1"/>
  <c r="T1820" i="1"/>
  <c r="S1820" i="1"/>
  <c r="R1820" i="1"/>
  <c r="R1824" i="1" s="1"/>
  <c r="R1826" i="1" s="1"/>
  <c r="Q1820" i="1"/>
  <c r="Q1824" i="1" s="1"/>
  <c r="Q1826" i="1" s="1"/>
  <c r="P1820" i="1"/>
  <c r="O1820" i="1"/>
  <c r="N1820" i="1"/>
  <c r="N1824" i="1" s="1"/>
  <c r="N1826" i="1" s="1"/>
  <c r="M1820" i="1"/>
  <c r="L1820" i="1"/>
  <c r="K1820" i="1"/>
  <c r="J1820" i="1"/>
  <c r="J1824" i="1" s="1"/>
  <c r="J1826" i="1" s="1"/>
  <c r="I1820" i="1"/>
  <c r="I1824" i="1" s="1"/>
  <c r="I1826" i="1" s="1"/>
  <c r="H1820" i="1"/>
  <c r="G1820" i="1"/>
  <c r="F1820" i="1"/>
  <c r="F1824" i="1" s="1"/>
  <c r="F1826" i="1" s="1"/>
  <c r="E1820" i="1"/>
  <c r="E1824" i="1" s="1"/>
  <c r="D1820" i="1"/>
  <c r="C1820" i="1"/>
  <c r="B1820" i="1"/>
  <c r="B1824" i="1" s="1"/>
  <c r="B1826" i="1" s="1"/>
  <c r="X1816" i="1"/>
  <c r="P1816" i="1"/>
  <c r="H1816" i="1"/>
  <c r="AA1815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V1812" i="1"/>
  <c r="V1814" i="1" s="1"/>
  <c r="U1812" i="1"/>
  <c r="T1812" i="1"/>
  <c r="S1812" i="1"/>
  <c r="S1814" i="1" s="1"/>
  <c r="R1812" i="1"/>
  <c r="R1814" i="1" s="1"/>
  <c r="Q1812" i="1"/>
  <c r="P1812" i="1"/>
  <c r="O1812" i="1"/>
  <c r="O1814" i="1" s="1"/>
  <c r="N1812" i="1"/>
  <c r="N1814" i="1" s="1"/>
  <c r="M1812" i="1"/>
  <c r="L1812" i="1"/>
  <c r="K1812" i="1"/>
  <c r="K1814" i="1" s="1"/>
  <c r="J1812" i="1"/>
  <c r="J1814" i="1" s="1"/>
  <c r="I1812" i="1"/>
  <c r="H1812" i="1"/>
  <c r="G1812" i="1"/>
  <c r="G1814" i="1" s="1"/>
  <c r="F1812" i="1"/>
  <c r="F1814" i="1" s="1"/>
  <c r="E1812" i="1"/>
  <c r="D1812" i="1"/>
  <c r="C1812" i="1"/>
  <c r="C1814" i="1" s="1"/>
  <c r="B1812" i="1"/>
  <c r="B1814" i="1" s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Y1816" i="1" s="1"/>
  <c r="X1810" i="1"/>
  <c r="X1814" i="1" s="1"/>
  <c r="W1810" i="1"/>
  <c r="V1810" i="1"/>
  <c r="U1810" i="1"/>
  <c r="U1814" i="1" s="1"/>
  <c r="U1816" i="1" s="1"/>
  <c r="T1810" i="1"/>
  <c r="T1814" i="1" s="1"/>
  <c r="T1816" i="1" s="1"/>
  <c r="S1810" i="1"/>
  <c r="R1810" i="1"/>
  <c r="Q1810" i="1"/>
  <c r="Q1814" i="1" s="1"/>
  <c r="Q1816" i="1" s="1"/>
  <c r="P1810" i="1"/>
  <c r="P1814" i="1" s="1"/>
  <c r="O1810" i="1"/>
  <c r="N1810" i="1"/>
  <c r="M1810" i="1"/>
  <c r="M1814" i="1" s="1"/>
  <c r="M1816" i="1" s="1"/>
  <c r="L1810" i="1"/>
  <c r="L1814" i="1" s="1"/>
  <c r="L1816" i="1" s="1"/>
  <c r="K1810" i="1"/>
  <c r="J1810" i="1"/>
  <c r="I1810" i="1"/>
  <c r="I1814" i="1" s="1"/>
  <c r="I1816" i="1" s="1"/>
  <c r="H1810" i="1"/>
  <c r="H1814" i="1" s="1"/>
  <c r="G1810" i="1"/>
  <c r="F1810" i="1"/>
  <c r="E1810" i="1"/>
  <c r="E1814" i="1" s="1"/>
  <c r="E1816" i="1" s="1"/>
  <c r="D1810" i="1"/>
  <c r="C1810" i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4" i="1"/>
  <c r="Q1804" i="1"/>
  <c r="I1804" i="1"/>
  <c r="AA1803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U1802" i="1"/>
  <c r="U1804" i="1" s="1"/>
  <c r="T1802" i="1"/>
  <c r="S1802" i="1"/>
  <c r="R1802" i="1"/>
  <c r="R1804" i="1" s="1"/>
  <c r="Q1802" i="1"/>
  <c r="P1802" i="1"/>
  <c r="O1802" i="1"/>
  <c r="N1802" i="1"/>
  <c r="N1804" i="1" s="1"/>
  <c r="M1802" i="1"/>
  <c r="Z1802" i="1" s="1"/>
  <c r="L1802" i="1"/>
  <c r="K1802" i="1"/>
  <c r="J1802" i="1"/>
  <c r="J1804" i="1" s="1"/>
  <c r="I1802" i="1"/>
  <c r="H1802" i="1"/>
  <c r="G1802" i="1"/>
  <c r="F1802" i="1"/>
  <c r="F1804" i="1" s="1"/>
  <c r="E1802" i="1"/>
  <c r="E1804" i="1" s="1"/>
  <c r="D1802" i="1"/>
  <c r="AA1802" i="1" s="1"/>
  <c r="C1802" i="1"/>
  <c r="B1802" i="1"/>
  <c r="B1804" i="1" s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X1804" i="1" s="1"/>
  <c r="X1806" i="1" s="1"/>
  <c r="W1800" i="1"/>
  <c r="W1804" i="1" s="1"/>
  <c r="W1806" i="1" s="1"/>
  <c r="V1800" i="1"/>
  <c r="U1800" i="1"/>
  <c r="T1800" i="1"/>
  <c r="T1804" i="1" s="1"/>
  <c r="T1806" i="1" s="1"/>
  <c r="S1800" i="1"/>
  <c r="S1804" i="1" s="1"/>
  <c r="S1806" i="1" s="1"/>
  <c r="R1800" i="1"/>
  <c r="Q1800" i="1"/>
  <c r="P1800" i="1"/>
  <c r="P1804" i="1" s="1"/>
  <c r="P1806" i="1" s="1"/>
  <c r="O1800" i="1"/>
  <c r="O1804" i="1" s="1"/>
  <c r="O1806" i="1" s="1"/>
  <c r="N1800" i="1"/>
  <c r="M1800" i="1"/>
  <c r="L1800" i="1"/>
  <c r="L1804" i="1" s="1"/>
  <c r="L1806" i="1" s="1"/>
  <c r="K1800" i="1"/>
  <c r="K1804" i="1" s="1"/>
  <c r="K1806" i="1" s="1"/>
  <c r="J1800" i="1"/>
  <c r="I1800" i="1"/>
  <c r="H1800" i="1"/>
  <c r="H1804" i="1" s="1"/>
  <c r="H1806" i="1" s="1"/>
  <c r="G1800" i="1"/>
  <c r="G1804" i="1" s="1"/>
  <c r="G1806" i="1" s="1"/>
  <c r="F1800" i="1"/>
  <c r="E1800" i="1"/>
  <c r="D1800" i="1"/>
  <c r="D1804" i="1" s="1"/>
  <c r="D1806" i="1" s="1"/>
  <c r="C1800" i="1"/>
  <c r="C1804" i="1" s="1"/>
  <c r="C1806" i="1" s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T1794" i="1"/>
  <c r="P1794" i="1"/>
  <c r="L1794" i="1"/>
  <c r="D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AA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Y1794" i="1" s="1"/>
  <c r="X1792" i="1"/>
  <c r="X1794" i="1" s="1"/>
  <c r="W1792" i="1"/>
  <c r="V1792" i="1"/>
  <c r="U1792" i="1"/>
  <c r="U1794" i="1" s="1"/>
  <c r="T1792" i="1"/>
  <c r="S1792" i="1"/>
  <c r="R1792" i="1"/>
  <c r="Q1792" i="1"/>
  <c r="Q1794" i="1" s="1"/>
  <c r="P1792" i="1"/>
  <c r="O1792" i="1"/>
  <c r="N1792" i="1"/>
  <c r="M1792" i="1"/>
  <c r="Z1792" i="1" s="1"/>
  <c r="L1792" i="1"/>
  <c r="K1792" i="1"/>
  <c r="J1792" i="1"/>
  <c r="I1792" i="1"/>
  <c r="I1794" i="1" s="1"/>
  <c r="H1792" i="1"/>
  <c r="H1794" i="1" s="1"/>
  <c r="G1792" i="1"/>
  <c r="F1792" i="1"/>
  <c r="E1792" i="1"/>
  <c r="E1794" i="1" s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W1794" i="1" s="1"/>
  <c r="W1796" i="1" s="1"/>
  <c r="V1790" i="1"/>
  <c r="U1790" i="1"/>
  <c r="T1790" i="1"/>
  <c r="S1790" i="1"/>
  <c r="S1794" i="1" s="1"/>
  <c r="S1796" i="1" s="1"/>
  <c r="R1790" i="1"/>
  <c r="Q1790" i="1"/>
  <c r="P1790" i="1"/>
  <c r="O1790" i="1"/>
  <c r="O1794" i="1" s="1"/>
  <c r="O1796" i="1" s="1"/>
  <c r="N1790" i="1"/>
  <c r="M1790" i="1"/>
  <c r="L1790" i="1"/>
  <c r="K1790" i="1"/>
  <c r="K1794" i="1" s="1"/>
  <c r="K1796" i="1" s="1"/>
  <c r="J1790" i="1"/>
  <c r="I1790" i="1"/>
  <c r="H1790" i="1"/>
  <c r="G1790" i="1"/>
  <c r="G1794" i="1" s="1"/>
  <c r="G1796" i="1" s="1"/>
  <c r="F1790" i="1"/>
  <c r="F1794" i="1" s="1"/>
  <c r="F1796" i="1" s="1"/>
  <c r="E1790" i="1"/>
  <c r="D1790" i="1"/>
  <c r="C1790" i="1"/>
  <c r="C1794" i="1" s="1"/>
  <c r="C1796" i="1" s="1"/>
  <c r="B1790" i="1"/>
  <c r="B1794" i="1" s="1"/>
  <c r="B1796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O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X1784" i="1" s="1"/>
  <c r="W1782" i="1"/>
  <c r="W1784" i="1" s="1"/>
  <c r="V1782" i="1"/>
  <c r="U1782" i="1"/>
  <c r="T1782" i="1"/>
  <c r="T1784" i="1" s="1"/>
  <c r="S1782" i="1"/>
  <c r="S1784" i="1" s="1"/>
  <c r="R1782" i="1"/>
  <c r="Q1782" i="1"/>
  <c r="P1782" i="1"/>
  <c r="P1784" i="1" s="1"/>
  <c r="O1782" i="1"/>
  <c r="N1782" i="1"/>
  <c r="M1782" i="1"/>
  <c r="L1782" i="1"/>
  <c r="L1784" i="1" s="1"/>
  <c r="K1782" i="1"/>
  <c r="K1784" i="1" s="1"/>
  <c r="J1782" i="1"/>
  <c r="I1782" i="1"/>
  <c r="H1782" i="1"/>
  <c r="H1784" i="1" s="1"/>
  <c r="G1782" i="1"/>
  <c r="G1784" i="1" s="1"/>
  <c r="F1782" i="1"/>
  <c r="E1782" i="1"/>
  <c r="D1782" i="1"/>
  <c r="D1784" i="1" s="1"/>
  <c r="C1782" i="1"/>
  <c r="C1784" i="1" s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W1780" i="1"/>
  <c r="V1780" i="1"/>
  <c r="V1784" i="1" s="1"/>
  <c r="V1786" i="1" s="1"/>
  <c r="U1780" i="1"/>
  <c r="U1784" i="1" s="1"/>
  <c r="U1786" i="1" s="1"/>
  <c r="T1780" i="1"/>
  <c r="S1780" i="1"/>
  <c r="R1780" i="1"/>
  <c r="R1784" i="1" s="1"/>
  <c r="R1786" i="1" s="1"/>
  <c r="Q1780" i="1"/>
  <c r="Q1784" i="1" s="1"/>
  <c r="Q1786" i="1" s="1"/>
  <c r="P1780" i="1"/>
  <c r="O1780" i="1"/>
  <c r="N1780" i="1"/>
  <c r="N1784" i="1" s="1"/>
  <c r="N1786" i="1" s="1"/>
  <c r="M1780" i="1"/>
  <c r="L1780" i="1"/>
  <c r="K1780" i="1"/>
  <c r="J1780" i="1"/>
  <c r="J1784" i="1" s="1"/>
  <c r="J1786" i="1" s="1"/>
  <c r="I1780" i="1"/>
  <c r="I1784" i="1" s="1"/>
  <c r="I1786" i="1" s="1"/>
  <c r="H1780" i="1"/>
  <c r="G1780" i="1"/>
  <c r="F1780" i="1"/>
  <c r="F1784" i="1" s="1"/>
  <c r="F1786" i="1" s="1"/>
  <c r="E1780" i="1"/>
  <c r="E1784" i="1" s="1"/>
  <c r="E1786" i="1" s="1"/>
  <c r="D1780" i="1"/>
  <c r="C1780" i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R1774" i="1"/>
  <c r="B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W1774" i="1" s="1"/>
  <c r="V1772" i="1"/>
  <c r="V1774" i="1" s="1"/>
  <c r="U1772" i="1"/>
  <c r="T1772" i="1"/>
  <c r="S1772" i="1"/>
  <c r="S1774" i="1" s="1"/>
  <c r="R1772" i="1"/>
  <c r="Q1772" i="1"/>
  <c r="P1772" i="1"/>
  <c r="O1772" i="1"/>
  <c r="O1774" i="1" s="1"/>
  <c r="N1772" i="1"/>
  <c r="N1774" i="1" s="1"/>
  <c r="M1772" i="1"/>
  <c r="L1772" i="1"/>
  <c r="K1772" i="1"/>
  <c r="K1774" i="1" s="1"/>
  <c r="J1772" i="1"/>
  <c r="J1774" i="1" s="1"/>
  <c r="I1772" i="1"/>
  <c r="H1772" i="1"/>
  <c r="G1772" i="1"/>
  <c r="G1774" i="1" s="1"/>
  <c r="F1772" i="1"/>
  <c r="F1774" i="1" s="1"/>
  <c r="E1772" i="1"/>
  <c r="D1772" i="1"/>
  <c r="C1772" i="1"/>
  <c r="C1774" i="1" s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X1776" i="1" s="1"/>
  <c r="W1770" i="1"/>
  <c r="V1770" i="1"/>
  <c r="U1770" i="1"/>
  <c r="T1770" i="1"/>
  <c r="T1774" i="1" s="1"/>
  <c r="T1776" i="1" s="1"/>
  <c r="S1770" i="1"/>
  <c r="R1770" i="1"/>
  <c r="Q1770" i="1"/>
  <c r="P1770" i="1"/>
  <c r="P1774" i="1" s="1"/>
  <c r="P1776" i="1" s="1"/>
  <c r="O1770" i="1"/>
  <c r="N1770" i="1"/>
  <c r="M1770" i="1"/>
  <c r="L1770" i="1"/>
  <c r="L1774" i="1" s="1"/>
  <c r="L1776" i="1" s="1"/>
  <c r="K1770" i="1"/>
  <c r="J1770" i="1"/>
  <c r="I1770" i="1"/>
  <c r="H1770" i="1"/>
  <c r="H1774" i="1" s="1"/>
  <c r="H1776" i="1" s="1"/>
  <c r="G1770" i="1"/>
  <c r="F1770" i="1"/>
  <c r="E1770" i="1"/>
  <c r="D1770" i="1"/>
  <c r="C1770" i="1"/>
  <c r="B1770" i="1"/>
  <c r="Y1765" i="1"/>
  <c r="X1765" i="1"/>
  <c r="W1765" i="1"/>
  <c r="V1765" i="1"/>
  <c r="V1766" i="1" s="1"/>
  <c r="U1765" i="1"/>
  <c r="T1765" i="1"/>
  <c r="S1765" i="1"/>
  <c r="R1765" i="1"/>
  <c r="R1766" i="1" s="1"/>
  <c r="Q1765" i="1"/>
  <c r="P1765" i="1"/>
  <c r="O1765" i="1"/>
  <c r="N1765" i="1"/>
  <c r="N1766" i="1" s="1"/>
  <c r="M1765" i="1"/>
  <c r="L1765" i="1"/>
  <c r="K1765" i="1"/>
  <c r="J1765" i="1"/>
  <c r="J1766" i="1" s="1"/>
  <c r="I1765" i="1"/>
  <c r="H1765" i="1"/>
  <c r="G1765" i="1"/>
  <c r="F1765" i="1"/>
  <c r="F1766" i="1" s="1"/>
  <c r="E1765" i="1"/>
  <c r="D1765" i="1"/>
  <c r="C1765" i="1"/>
  <c r="B1765" i="1"/>
  <c r="B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W1762" i="1"/>
  <c r="V1762" i="1"/>
  <c r="V1764" i="1" s="1"/>
  <c r="U1762" i="1"/>
  <c r="U1764" i="1" s="1"/>
  <c r="T1762" i="1"/>
  <c r="S1762" i="1"/>
  <c r="R1762" i="1"/>
  <c r="R1764" i="1" s="1"/>
  <c r="Q1762" i="1"/>
  <c r="Q1764" i="1" s="1"/>
  <c r="P1762" i="1"/>
  <c r="O1762" i="1"/>
  <c r="N1762" i="1"/>
  <c r="N1764" i="1" s="1"/>
  <c r="M1762" i="1"/>
  <c r="Z1762" i="1" s="1"/>
  <c r="L1762" i="1"/>
  <c r="K1762" i="1"/>
  <c r="J1762" i="1"/>
  <c r="J1764" i="1" s="1"/>
  <c r="I1762" i="1"/>
  <c r="I1764" i="1" s="1"/>
  <c r="H1762" i="1"/>
  <c r="G1762" i="1"/>
  <c r="F1762" i="1"/>
  <c r="F1764" i="1" s="1"/>
  <c r="E1762" i="1"/>
  <c r="E1764" i="1" s="1"/>
  <c r="D1762" i="1"/>
  <c r="C1762" i="1"/>
  <c r="B1762" i="1"/>
  <c r="B1764" i="1" s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W1760" i="1"/>
  <c r="W1764" i="1" s="1"/>
  <c r="W1766" i="1" s="1"/>
  <c r="V1760" i="1"/>
  <c r="U1760" i="1"/>
  <c r="T1760" i="1"/>
  <c r="S1760" i="1"/>
  <c r="S1764" i="1" s="1"/>
  <c r="S1766" i="1" s="1"/>
  <c r="R1760" i="1"/>
  <c r="Q1760" i="1"/>
  <c r="P1760" i="1"/>
  <c r="O1760" i="1"/>
  <c r="O1764" i="1" s="1"/>
  <c r="O1766" i="1" s="1"/>
  <c r="N1760" i="1"/>
  <c r="M1760" i="1"/>
  <c r="L1760" i="1"/>
  <c r="K1760" i="1"/>
  <c r="K1764" i="1" s="1"/>
  <c r="K1766" i="1" s="1"/>
  <c r="J1760" i="1"/>
  <c r="I1760" i="1"/>
  <c r="H1760" i="1"/>
  <c r="G1760" i="1"/>
  <c r="G1764" i="1" s="1"/>
  <c r="G1766" i="1" s="1"/>
  <c r="F1760" i="1"/>
  <c r="E1760" i="1"/>
  <c r="D1760" i="1"/>
  <c r="C1760" i="1"/>
  <c r="C1764" i="1" s="1"/>
  <c r="C1766" i="1" s="1"/>
  <c r="B1760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P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Y1754" i="1" s="1"/>
  <c r="X1752" i="1"/>
  <c r="X1754" i="1" s="1"/>
  <c r="W1752" i="1"/>
  <c r="V1752" i="1"/>
  <c r="U1752" i="1"/>
  <c r="U1754" i="1" s="1"/>
  <c r="T1752" i="1"/>
  <c r="T1754" i="1" s="1"/>
  <c r="S1752" i="1"/>
  <c r="R1752" i="1"/>
  <c r="Q1752" i="1"/>
  <c r="Q1754" i="1" s="1"/>
  <c r="P1752" i="1"/>
  <c r="O1752" i="1"/>
  <c r="N1752" i="1"/>
  <c r="M1752" i="1"/>
  <c r="L1752" i="1"/>
  <c r="L1754" i="1" s="1"/>
  <c r="K1752" i="1"/>
  <c r="J1752" i="1"/>
  <c r="I1752" i="1"/>
  <c r="I1754" i="1" s="1"/>
  <c r="H1752" i="1"/>
  <c r="H1754" i="1" s="1"/>
  <c r="G1752" i="1"/>
  <c r="F1752" i="1"/>
  <c r="E1752" i="1"/>
  <c r="E1754" i="1" s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V1750" i="1"/>
  <c r="V1754" i="1" s="1"/>
  <c r="V1756" i="1" s="1"/>
  <c r="U1750" i="1"/>
  <c r="T1750" i="1"/>
  <c r="S1750" i="1"/>
  <c r="R1750" i="1"/>
  <c r="R1754" i="1" s="1"/>
  <c r="R1756" i="1" s="1"/>
  <c r="Q1750" i="1"/>
  <c r="P1750" i="1"/>
  <c r="O1750" i="1"/>
  <c r="N1750" i="1"/>
  <c r="N1754" i="1" s="1"/>
  <c r="N1756" i="1" s="1"/>
  <c r="M1750" i="1"/>
  <c r="L1750" i="1"/>
  <c r="K1750" i="1"/>
  <c r="J1750" i="1"/>
  <c r="J1754" i="1" s="1"/>
  <c r="J1756" i="1" s="1"/>
  <c r="I1750" i="1"/>
  <c r="H1750" i="1"/>
  <c r="G1750" i="1"/>
  <c r="F1750" i="1"/>
  <c r="F1754" i="1" s="1"/>
  <c r="F1756" i="1" s="1"/>
  <c r="E1750" i="1"/>
  <c r="D1750" i="1"/>
  <c r="C1750" i="1"/>
  <c r="B1750" i="1"/>
  <c r="B1754" i="1" s="1"/>
  <c r="B1756" i="1" s="1"/>
  <c r="U1746" i="1"/>
  <c r="E1746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W1744" i="1" s="1"/>
  <c r="V1742" i="1"/>
  <c r="U1742" i="1"/>
  <c r="T1742" i="1"/>
  <c r="S1742" i="1"/>
  <c r="S1744" i="1" s="1"/>
  <c r="R1742" i="1"/>
  <c r="Q1742" i="1"/>
  <c r="P1742" i="1"/>
  <c r="O1742" i="1"/>
  <c r="O1744" i="1" s="1"/>
  <c r="N1742" i="1"/>
  <c r="M1742" i="1"/>
  <c r="L1742" i="1"/>
  <c r="K1742" i="1"/>
  <c r="K1744" i="1" s="1"/>
  <c r="J1742" i="1"/>
  <c r="I1742" i="1"/>
  <c r="H1742" i="1"/>
  <c r="G1742" i="1"/>
  <c r="G1744" i="1" s="1"/>
  <c r="F1742" i="1"/>
  <c r="E1742" i="1"/>
  <c r="D1742" i="1"/>
  <c r="C1742" i="1"/>
  <c r="C1744" i="1" s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X1744" i="1" s="1"/>
  <c r="W1740" i="1"/>
  <c r="V1740" i="1"/>
  <c r="V1744" i="1" s="1"/>
  <c r="V1746" i="1" s="1"/>
  <c r="U1740" i="1"/>
  <c r="U1744" i="1" s="1"/>
  <c r="T1740" i="1"/>
  <c r="T1744" i="1" s="1"/>
  <c r="S1740" i="1"/>
  <c r="R1740" i="1"/>
  <c r="R1744" i="1" s="1"/>
  <c r="R1746" i="1" s="1"/>
  <c r="Q1740" i="1"/>
  <c r="Q1744" i="1" s="1"/>
  <c r="Q1746" i="1" s="1"/>
  <c r="P1740" i="1"/>
  <c r="P1744" i="1" s="1"/>
  <c r="O1740" i="1"/>
  <c r="N1740" i="1"/>
  <c r="N1744" i="1" s="1"/>
  <c r="N1746" i="1" s="1"/>
  <c r="M1740" i="1"/>
  <c r="L1740" i="1"/>
  <c r="L1744" i="1" s="1"/>
  <c r="K1740" i="1"/>
  <c r="J1740" i="1"/>
  <c r="J1744" i="1" s="1"/>
  <c r="J1746" i="1" s="1"/>
  <c r="I1740" i="1"/>
  <c r="I1744" i="1" s="1"/>
  <c r="I1746" i="1" s="1"/>
  <c r="H1740" i="1"/>
  <c r="H1744" i="1" s="1"/>
  <c r="G1740" i="1"/>
  <c r="F1740" i="1"/>
  <c r="F1744" i="1" s="1"/>
  <c r="F1746" i="1" s="1"/>
  <c r="E1740" i="1"/>
  <c r="E1744" i="1" s="1"/>
  <c r="D1740" i="1"/>
  <c r="C1740" i="1"/>
  <c r="B1740" i="1"/>
  <c r="B1744" i="1" s="1"/>
  <c r="B1746" i="1" s="1"/>
  <c r="AA1735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Z1735" i="1" s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AA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AA1731" i="1" s="1"/>
  <c r="C1731" i="1"/>
  <c r="B1731" i="1"/>
  <c r="Y1730" i="1"/>
  <c r="Y1734" i="1" s="1"/>
  <c r="X1730" i="1"/>
  <c r="X1734" i="1" s="1"/>
  <c r="X1736" i="1" s="1"/>
  <c r="W1730" i="1"/>
  <c r="W1734" i="1" s="1"/>
  <c r="V1730" i="1"/>
  <c r="V1734" i="1" s="1"/>
  <c r="U1730" i="1"/>
  <c r="U1734" i="1" s="1"/>
  <c r="T1730" i="1"/>
  <c r="T1734" i="1" s="1"/>
  <c r="T1736" i="1" s="1"/>
  <c r="S1730" i="1"/>
  <c r="S1734" i="1" s="1"/>
  <c r="R1730" i="1"/>
  <c r="R1734" i="1" s="1"/>
  <c r="Q1730" i="1"/>
  <c r="Q1734" i="1" s="1"/>
  <c r="P1730" i="1"/>
  <c r="P1734" i="1" s="1"/>
  <c r="P1736" i="1" s="1"/>
  <c r="O1730" i="1"/>
  <c r="O1734" i="1" s="1"/>
  <c r="N1730" i="1"/>
  <c r="N1734" i="1" s="1"/>
  <c r="M1730" i="1"/>
  <c r="M1734" i="1" s="1"/>
  <c r="L1730" i="1"/>
  <c r="L1734" i="1" s="1"/>
  <c r="L1736" i="1" s="1"/>
  <c r="K1730" i="1"/>
  <c r="K1734" i="1" s="1"/>
  <c r="J1730" i="1"/>
  <c r="J1734" i="1" s="1"/>
  <c r="I1730" i="1"/>
  <c r="I1734" i="1" s="1"/>
  <c r="H1730" i="1"/>
  <c r="H1734" i="1" s="1"/>
  <c r="H1736" i="1" s="1"/>
  <c r="G1730" i="1"/>
  <c r="G1734" i="1" s="1"/>
  <c r="F1730" i="1"/>
  <c r="F1734" i="1" s="1"/>
  <c r="E1730" i="1"/>
  <c r="E1734" i="1" s="1"/>
  <c r="D1730" i="1"/>
  <c r="D1734" i="1" s="1"/>
  <c r="D1736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Z1710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D1714" i="1" s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Z1691" i="1" s="1"/>
  <c r="AB1691" i="1" s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X1680" i="1"/>
  <c r="W1680" i="1"/>
  <c r="W1684" i="1" s="1"/>
  <c r="V1680" i="1"/>
  <c r="V1684" i="1" s="1"/>
  <c r="U1680" i="1"/>
  <c r="T1680" i="1"/>
  <c r="S1680" i="1"/>
  <c r="S1684" i="1" s="1"/>
  <c r="R1680" i="1"/>
  <c r="R1684" i="1" s="1"/>
  <c r="Q1680" i="1"/>
  <c r="P1680" i="1"/>
  <c r="O1680" i="1"/>
  <c r="O1684" i="1" s="1"/>
  <c r="N1680" i="1"/>
  <c r="N1684" i="1" s="1"/>
  <c r="M1680" i="1"/>
  <c r="L1680" i="1"/>
  <c r="K1680" i="1"/>
  <c r="K1684" i="1" s="1"/>
  <c r="J1680" i="1"/>
  <c r="J1684" i="1" s="1"/>
  <c r="I1680" i="1"/>
  <c r="H1680" i="1"/>
  <c r="G1680" i="1"/>
  <c r="G1684" i="1" s="1"/>
  <c r="F1680" i="1"/>
  <c r="F1684" i="1" s="1"/>
  <c r="E1680" i="1"/>
  <c r="D1680" i="1"/>
  <c r="C1680" i="1"/>
  <c r="C1684" i="1" s="1"/>
  <c r="B1680" i="1"/>
  <c r="B1684" i="1" s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Z1673" i="1" s="1"/>
  <c r="L1673" i="1"/>
  <c r="K1673" i="1"/>
  <c r="J1673" i="1"/>
  <c r="I1673" i="1"/>
  <c r="H1673" i="1"/>
  <c r="G1673" i="1"/>
  <c r="F1673" i="1"/>
  <c r="E1673" i="1"/>
  <c r="D1673" i="1"/>
  <c r="AA1673" i="1" s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Z1672" i="1" s="1"/>
  <c r="L1672" i="1"/>
  <c r="K1672" i="1"/>
  <c r="J1672" i="1"/>
  <c r="I1672" i="1"/>
  <c r="H1672" i="1"/>
  <c r="G1672" i="1"/>
  <c r="F1672" i="1"/>
  <c r="E1672" i="1"/>
  <c r="D1672" i="1"/>
  <c r="AA1672" i="1" s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Z1671" i="1" s="1"/>
  <c r="AB1671" i="1" s="1"/>
  <c r="L1671" i="1"/>
  <c r="K1671" i="1"/>
  <c r="J1671" i="1"/>
  <c r="I1671" i="1"/>
  <c r="H1671" i="1"/>
  <c r="G1671" i="1"/>
  <c r="F1671" i="1"/>
  <c r="E1671" i="1"/>
  <c r="D1671" i="1"/>
  <c r="AA1671" i="1" s="1"/>
  <c r="C1671" i="1"/>
  <c r="B1671" i="1"/>
  <c r="Y1670" i="1"/>
  <c r="Y1674" i="1" s="1"/>
  <c r="Y1676" i="1" s="1"/>
  <c r="X1670" i="1"/>
  <c r="X1674" i="1" s="1"/>
  <c r="W1670" i="1"/>
  <c r="W1674" i="1" s="1"/>
  <c r="V1670" i="1"/>
  <c r="V1674" i="1" s="1"/>
  <c r="U1670" i="1"/>
  <c r="U1674" i="1" s="1"/>
  <c r="U1676" i="1" s="1"/>
  <c r="T1670" i="1"/>
  <c r="T1674" i="1" s="1"/>
  <c r="S1670" i="1"/>
  <c r="S1674" i="1" s="1"/>
  <c r="R1670" i="1"/>
  <c r="R1674" i="1" s="1"/>
  <c r="Q1670" i="1"/>
  <c r="Q1674" i="1" s="1"/>
  <c r="Q1676" i="1" s="1"/>
  <c r="P1670" i="1"/>
  <c r="P1674" i="1" s="1"/>
  <c r="O1670" i="1"/>
  <c r="O1674" i="1" s="1"/>
  <c r="N1670" i="1"/>
  <c r="N1674" i="1" s="1"/>
  <c r="M1670" i="1"/>
  <c r="M1674" i="1" s="1"/>
  <c r="M1676" i="1" s="1"/>
  <c r="L1670" i="1"/>
  <c r="L1674" i="1" s="1"/>
  <c r="K1670" i="1"/>
  <c r="K1674" i="1" s="1"/>
  <c r="J1670" i="1"/>
  <c r="J1674" i="1" s="1"/>
  <c r="I1670" i="1"/>
  <c r="I1674" i="1" s="1"/>
  <c r="I1676" i="1" s="1"/>
  <c r="H1670" i="1"/>
  <c r="H1674" i="1" s="1"/>
  <c r="G1670" i="1"/>
  <c r="G1674" i="1" s="1"/>
  <c r="F1670" i="1"/>
  <c r="F1674" i="1" s="1"/>
  <c r="E1670" i="1"/>
  <c r="E1674" i="1" s="1"/>
  <c r="E1676" i="1" s="1"/>
  <c r="D1670" i="1"/>
  <c r="C1670" i="1"/>
  <c r="C1674" i="1" s="1"/>
  <c r="B1670" i="1"/>
  <c r="B1674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AA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64" i="1" s="1"/>
  <c r="W1666" i="1" s="1"/>
  <c r="V1660" i="1"/>
  <c r="V1664" i="1" s="1"/>
  <c r="U1660" i="1"/>
  <c r="U1664" i="1" s="1"/>
  <c r="T1660" i="1"/>
  <c r="T1664" i="1" s="1"/>
  <c r="S1660" i="1"/>
  <c r="S1664" i="1" s="1"/>
  <c r="S1666" i="1" s="1"/>
  <c r="R1660" i="1"/>
  <c r="R1664" i="1" s="1"/>
  <c r="Q1660" i="1"/>
  <c r="Q1664" i="1" s="1"/>
  <c r="P1660" i="1"/>
  <c r="P1664" i="1" s="1"/>
  <c r="O1660" i="1"/>
  <c r="O1664" i="1" s="1"/>
  <c r="O1666" i="1" s="1"/>
  <c r="N1660" i="1"/>
  <c r="Z1660" i="1" s="1"/>
  <c r="M1660" i="1"/>
  <c r="M1664" i="1" s="1"/>
  <c r="L1660" i="1"/>
  <c r="L1664" i="1" s="1"/>
  <c r="K1660" i="1"/>
  <c r="K1664" i="1" s="1"/>
  <c r="K1666" i="1" s="1"/>
  <c r="J1660" i="1"/>
  <c r="J1664" i="1" s="1"/>
  <c r="I1660" i="1"/>
  <c r="I1664" i="1" s="1"/>
  <c r="H1660" i="1"/>
  <c r="H1664" i="1" s="1"/>
  <c r="G1660" i="1"/>
  <c r="G1664" i="1" s="1"/>
  <c r="G1666" i="1" s="1"/>
  <c r="F1660" i="1"/>
  <c r="F1664" i="1" s="1"/>
  <c r="E1660" i="1"/>
  <c r="E1664" i="1" s="1"/>
  <c r="D1660" i="1"/>
  <c r="D1664" i="1" s="1"/>
  <c r="C1660" i="1"/>
  <c r="C1664" i="1" s="1"/>
  <c r="C1666" i="1" s="1"/>
  <c r="B1660" i="1"/>
  <c r="B1664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W1652" i="1"/>
  <c r="V1652" i="1"/>
  <c r="U1652" i="1"/>
  <c r="T1652" i="1"/>
  <c r="S1652" i="1"/>
  <c r="R1652" i="1"/>
  <c r="Q1652" i="1"/>
  <c r="P1652" i="1"/>
  <c r="O1652" i="1"/>
  <c r="N1652" i="1"/>
  <c r="M1652" i="1"/>
  <c r="Z1652" i="1" s="1"/>
  <c r="L1652" i="1"/>
  <c r="K1652" i="1"/>
  <c r="J1652" i="1"/>
  <c r="I1652" i="1"/>
  <c r="H1652" i="1"/>
  <c r="G1652" i="1"/>
  <c r="F1652" i="1"/>
  <c r="E1652" i="1"/>
  <c r="D1652" i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Z1651" i="1" s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Y1650" i="1"/>
  <c r="Y1654" i="1" s="1"/>
  <c r="X1650" i="1"/>
  <c r="X1654" i="1" s="1"/>
  <c r="W1650" i="1"/>
  <c r="W1654" i="1" s="1"/>
  <c r="V1650" i="1"/>
  <c r="V1654" i="1" s="1"/>
  <c r="V1656" i="1" s="1"/>
  <c r="U1650" i="1"/>
  <c r="U1654" i="1" s="1"/>
  <c r="T1650" i="1"/>
  <c r="T1654" i="1" s="1"/>
  <c r="S1650" i="1"/>
  <c r="S1654" i="1" s="1"/>
  <c r="R1650" i="1"/>
  <c r="R1654" i="1" s="1"/>
  <c r="R1656" i="1" s="1"/>
  <c r="Q1650" i="1"/>
  <c r="Q1654" i="1" s="1"/>
  <c r="P1650" i="1"/>
  <c r="P1654" i="1" s="1"/>
  <c r="O1650" i="1"/>
  <c r="O1654" i="1" s="1"/>
  <c r="N1650" i="1"/>
  <c r="N1654" i="1" s="1"/>
  <c r="N1656" i="1" s="1"/>
  <c r="M1650" i="1"/>
  <c r="M1654" i="1" s="1"/>
  <c r="L1650" i="1"/>
  <c r="L1654" i="1" s="1"/>
  <c r="K1650" i="1"/>
  <c r="K1654" i="1" s="1"/>
  <c r="J1650" i="1"/>
  <c r="J1654" i="1" s="1"/>
  <c r="J1656" i="1" s="1"/>
  <c r="I1650" i="1"/>
  <c r="I1654" i="1" s="1"/>
  <c r="H1650" i="1"/>
  <c r="H1654" i="1" s="1"/>
  <c r="G1650" i="1"/>
  <c r="G1654" i="1" s="1"/>
  <c r="F1650" i="1"/>
  <c r="F1654" i="1" s="1"/>
  <c r="F1656" i="1" s="1"/>
  <c r="E1650" i="1"/>
  <c r="E1654" i="1" s="1"/>
  <c r="D1650" i="1"/>
  <c r="C1650" i="1"/>
  <c r="C1654" i="1" s="1"/>
  <c r="B1650" i="1"/>
  <c r="B1654" i="1" s="1"/>
  <c r="B165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X1644" i="1" s="1"/>
  <c r="W1640" i="1"/>
  <c r="W1644" i="1" s="1"/>
  <c r="V1640" i="1"/>
  <c r="V1644" i="1" s="1"/>
  <c r="U1640" i="1"/>
  <c r="U1644" i="1" s="1"/>
  <c r="T1640" i="1"/>
  <c r="T1644" i="1" s="1"/>
  <c r="S1640" i="1"/>
  <c r="S1644" i="1" s="1"/>
  <c r="R1640" i="1"/>
  <c r="R1644" i="1" s="1"/>
  <c r="Q1640" i="1"/>
  <c r="Q1644" i="1" s="1"/>
  <c r="P1640" i="1"/>
  <c r="P1644" i="1" s="1"/>
  <c r="O1640" i="1"/>
  <c r="O1644" i="1" s="1"/>
  <c r="N1640" i="1"/>
  <c r="N1644" i="1" s="1"/>
  <c r="M1640" i="1"/>
  <c r="M1644" i="1" s="1"/>
  <c r="L1640" i="1"/>
  <c r="L1644" i="1" s="1"/>
  <c r="K1640" i="1"/>
  <c r="K1644" i="1" s="1"/>
  <c r="J1640" i="1"/>
  <c r="J1644" i="1" s="1"/>
  <c r="I1640" i="1"/>
  <c r="I1644" i="1" s="1"/>
  <c r="H1640" i="1"/>
  <c r="H1644" i="1" s="1"/>
  <c r="G1640" i="1"/>
  <c r="G1644" i="1" s="1"/>
  <c r="F1640" i="1"/>
  <c r="F1644" i="1" s="1"/>
  <c r="E1640" i="1"/>
  <c r="E1644" i="1" s="1"/>
  <c r="D1640" i="1"/>
  <c r="D1644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AB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N1614" i="1" s="1"/>
  <c r="M1610" i="1"/>
  <c r="M1614" i="1" s="1"/>
  <c r="L1610" i="1"/>
  <c r="L1614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C1580" i="1"/>
  <c r="C1584" i="1" s="1"/>
  <c r="B1580" i="1"/>
  <c r="B1584" i="1" s="1"/>
  <c r="Z1577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Z1572" i="1" s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Y1576" i="1" s="1"/>
  <c r="X1570" i="1"/>
  <c r="X1574" i="1" s="1"/>
  <c r="W1570" i="1"/>
  <c r="W1574" i="1" s="1"/>
  <c r="V1570" i="1"/>
  <c r="V1574" i="1" s="1"/>
  <c r="U1570" i="1"/>
  <c r="U1574" i="1" s="1"/>
  <c r="U1576" i="1" s="1"/>
  <c r="T1570" i="1"/>
  <c r="T1574" i="1" s="1"/>
  <c r="S1570" i="1"/>
  <c r="S1574" i="1" s="1"/>
  <c r="R1570" i="1"/>
  <c r="R1574" i="1" s="1"/>
  <c r="Q1570" i="1"/>
  <c r="Q1574" i="1" s="1"/>
  <c r="Q1576" i="1" s="1"/>
  <c r="P1570" i="1"/>
  <c r="P1574" i="1" s="1"/>
  <c r="O1570" i="1"/>
  <c r="O1574" i="1" s="1"/>
  <c r="N1570" i="1"/>
  <c r="N1574" i="1" s="1"/>
  <c r="M1570" i="1"/>
  <c r="M1574" i="1" s="1"/>
  <c r="M1576" i="1" s="1"/>
  <c r="L1570" i="1"/>
  <c r="L1574" i="1" s="1"/>
  <c r="K1570" i="1"/>
  <c r="K1574" i="1" s="1"/>
  <c r="J1570" i="1"/>
  <c r="J1574" i="1" s="1"/>
  <c r="I1570" i="1"/>
  <c r="I1574" i="1" s="1"/>
  <c r="I1576" i="1" s="1"/>
  <c r="H1570" i="1"/>
  <c r="H1574" i="1" s="1"/>
  <c r="G1570" i="1"/>
  <c r="G1574" i="1" s="1"/>
  <c r="F1570" i="1"/>
  <c r="F1574" i="1" s="1"/>
  <c r="E1570" i="1"/>
  <c r="E1574" i="1" s="1"/>
  <c r="E1576" i="1" s="1"/>
  <c r="D1570" i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Z1563" i="1" s="1"/>
  <c r="AA1563" i="1" s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C1561" i="1"/>
  <c r="B1561" i="1"/>
  <c r="Y1560" i="1"/>
  <c r="Y1564" i="1" s="1"/>
  <c r="X1560" i="1"/>
  <c r="X1564" i="1" s="1"/>
  <c r="X1566" i="1" s="1"/>
  <c r="W1560" i="1"/>
  <c r="W1564" i="1" s="1"/>
  <c r="W1566" i="1" s="1"/>
  <c r="V1560" i="1"/>
  <c r="V1564" i="1" s="1"/>
  <c r="U1560" i="1"/>
  <c r="U1564" i="1" s="1"/>
  <c r="T1560" i="1"/>
  <c r="T1564" i="1" s="1"/>
  <c r="T1566" i="1" s="1"/>
  <c r="S1560" i="1"/>
  <c r="S1564" i="1" s="1"/>
  <c r="S1566" i="1" s="1"/>
  <c r="R1560" i="1"/>
  <c r="R1564" i="1" s="1"/>
  <c r="Q1560" i="1"/>
  <c r="Q1564" i="1" s="1"/>
  <c r="P1560" i="1"/>
  <c r="P1564" i="1" s="1"/>
  <c r="P1566" i="1" s="1"/>
  <c r="O1560" i="1"/>
  <c r="O1564" i="1" s="1"/>
  <c r="O1566" i="1" s="1"/>
  <c r="N1560" i="1"/>
  <c r="Z1560" i="1" s="1"/>
  <c r="M1560" i="1"/>
  <c r="M1564" i="1" s="1"/>
  <c r="L1560" i="1"/>
  <c r="L1564" i="1" s="1"/>
  <c r="L1566" i="1" s="1"/>
  <c r="K1560" i="1"/>
  <c r="K1564" i="1" s="1"/>
  <c r="K1566" i="1" s="1"/>
  <c r="J1560" i="1"/>
  <c r="J1564" i="1" s="1"/>
  <c r="I1560" i="1"/>
  <c r="I1564" i="1" s="1"/>
  <c r="H1560" i="1"/>
  <c r="H1564" i="1" s="1"/>
  <c r="H1566" i="1" s="1"/>
  <c r="G1560" i="1"/>
  <c r="G1564" i="1" s="1"/>
  <c r="G1566" i="1" s="1"/>
  <c r="F1560" i="1"/>
  <c r="F1564" i="1" s="1"/>
  <c r="E1560" i="1"/>
  <c r="E1564" i="1" s="1"/>
  <c r="D1560" i="1"/>
  <c r="D1564" i="1" s="1"/>
  <c r="D1566" i="1" s="1"/>
  <c r="C1560" i="1"/>
  <c r="C1564" i="1" s="1"/>
  <c r="C1566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M1554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S1516" i="1" s="1"/>
  <c r="R1510" i="1"/>
  <c r="R1514" i="1" s="1"/>
  <c r="Q1510" i="1"/>
  <c r="Q1514" i="1" s="1"/>
  <c r="P1510" i="1"/>
  <c r="P1514" i="1" s="1"/>
  <c r="O1510" i="1"/>
  <c r="O1514" i="1" s="1"/>
  <c r="O1516" i="1" s="1"/>
  <c r="N1510" i="1"/>
  <c r="N1514" i="1" s="1"/>
  <c r="M1510" i="1"/>
  <c r="M1514" i="1" s="1"/>
  <c r="L1510" i="1"/>
  <c r="L1514" i="1" s="1"/>
  <c r="K1510" i="1"/>
  <c r="K1514" i="1" s="1"/>
  <c r="K1516" i="1" s="1"/>
  <c r="J1510" i="1"/>
  <c r="J1514" i="1" s="1"/>
  <c r="I1510" i="1"/>
  <c r="I1514" i="1" s="1"/>
  <c r="H1510" i="1"/>
  <c r="H1514" i="1" s="1"/>
  <c r="G1510" i="1"/>
  <c r="G1514" i="1" s="1"/>
  <c r="G1516" i="1" s="1"/>
  <c r="F1510" i="1"/>
  <c r="F1514" i="1" s="1"/>
  <c r="E1510" i="1"/>
  <c r="E1514" i="1" s="1"/>
  <c r="D1510" i="1"/>
  <c r="C1510" i="1"/>
  <c r="C1514" i="1" s="1"/>
  <c r="C1516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Z1357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Z1352" i="1" s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AA1351" i="1" s="1"/>
  <c r="C1351" i="1"/>
  <c r="B1351" i="1"/>
  <c r="Y1350" i="1"/>
  <c r="Y1354" i="1" s="1"/>
  <c r="Y1356" i="1" s="1"/>
  <c r="X1350" i="1"/>
  <c r="X1354" i="1" s="1"/>
  <c r="W1350" i="1"/>
  <c r="W1354" i="1" s="1"/>
  <c r="V1350" i="1"/>
  <c r="V1354" i="1" s="1"/>
  <c r="U1350" i="1"/>
  <c r="U1354" i="1" s="1"/>
  <c r="U1356" i="1" s="1"/>
  <c r="T1350" i="1"/>
  <c r="T1354" i="1" s="1"/>
  <c r="S1350" i="1"/>
  <c r="S1354" i="1" s="1"/>
  <c r="R1350" i="1"/>
  <c r="R1354" i="1" s="1"/>
  <c r="Q1350" i="1"/>
  <c r="Q1354" i="1" s="1"/>
  <c r="Q1356" i="1" s="1"/>
  <c r="P1350" i="1"/>
  <c r="P1354" i="1" s="1"/>
  <c r="O1350" i="1"/>
  <c r="O1354" i="1" s="1"/>
  <c r="N1350" i="1"/>
  <c r="N1354" i="1" s="1"/>
  <c r="M1350" i="1"/>
  <c r="M1354" i="1" s="1"/>
  <c r="M1356" i="1" s="1"/>
  <c r="L1350" i="1"/>
  <c r="L1354" i="1" s="1"/>
  <c r="K1350" i="1"/>
  <c r="K1354" i="1" s="1"/>
  <c r="J1350" i="1"/>
  <c r="J1354" i="1" s="1"/>
  <c r="I1350" i="1"/>
  <c r="I1354" i="1" s="1"/>
  <c r="I1356" i="1" s="1"/>
  <c r="H1350" i="1"/>
  <c r="H1354" i="1" s="1"/>
  <c r="G1350" i="1"/>
  <c r="G1354" i="1" s="1"/>
  <c r="F1350" i="1"/>
  <c r="F1354" i="1" s="1"/>
  <c r="E1350" i="1"/>
  <c r="E1354" i="1" s="1"/>
  <c r="E1356" i="1" s="1"/>
  <c r="D1350" i="1"/>
  <c r="C1350" i="1"/>
  <c r="C1354" i="1" s="1"/>
  <c r="B1350" i="1"/>
  <c r="B1354" i="1" s="1"/>
  <c r="Y1345" i="1"/>
  <c r="X1345" i="1"/>
  <c r="W1345" i="1"/>
  <c r="V1345" i="1"/>
  <c r="V1346" i="1" s="1"/>
  <c r="U1345" i="1"/>
  <c r="T1345" i="1"/>
  <c r="S1345" i="1"/>
  <c r="R1345" i="1"/>
  <c r="R1346" i="1" s="1"/>
  <c r="Q1345" i="1"/>
  <c r="P1345" i="1"/>
  <c r="O1345" i="1"/>
  <c r="N1345" i="1"/>
  <c r="N1346" i="1" s="1"/>
  <c r="M1345" i="1"/>
  <c r="L1345" i="1"/>
  <c r="K1345" i="1"/>
  <c r="J1345" i="1"/>
  <c r="J1346" i="1" s="1"/>
  <c r="I1345" i="1"/>
  <c r="H1345" i="1"/>
  <c r="G1345" i="1"/>
  <c r="F1345" i="1"/>
  <c r="F1346" i="1" s="1"/>
  <c r="E1345" i="1"/>
  <c r="D1345" i="1"/>
  <c r="C1345" i="1"/>
  <c r="B1345" i="1"/>
  <c r="B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Z1295" i="1" s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Z1280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D1284" i="1" s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Z1195" i="1" s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AA1163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AA1143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Z1120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AA1102" i="1" s="1"/>
  <c r="C1102" i="1"/>
  <c r="B1102" i="1"/>
  <c r="Y1101" i="1"/>
  <c r="X1101" i="1"/>
  <c r="W1101" i="1"/>
  <c r="V1101" i="1"/>
  <c r="U1101" i="1"/>
  <c r="U1091" i="1" s="1"/>
  <c r="U1081" i="1" s="1"/>
  <c r="T1101" i="1"/>
  <c r="S1101" i="1"/>
  <c r="R1101" i="1"/>
  <c r="Q1101" i="1"/>
  <c r="Q1091" i="1" s="1"/>
  <c r="Q1081" i="1" s="1"/>
  <c r="P1101" i="1"/>
  <c r="O1101" i="1"/>
  <c r="N1101" i="1"/>
  <c r="M1101" i="1"/>
  <c r="M1091" i="1" s="1"/>
  <c r="L1101" i="1"/>
  <c r="L1091" i="1" s="1"/>
  <c r="L1081" i="1" s="1"/>
  <c r="K1101" i="1"/>
  <c r="J1101" i="1"/>
  <c r="I1101" i="1"/>
  <c r="I1091" i="1" s="1"/>
  <c r="I1081" i="1" s="1"/>
  <c r="H1101" i="1"/>
  <c r="H1091" i="1" s="1"/>
  <c r="H1081" i="1" s="1"/>
  <c r="G1101" i="1"/>
  <c r="F1101" i="1"/>
  <c r="E1101" i="1"/>
  <c r="E1091" i="1" s="1"/>
  <c r="E1081" i="1" s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U1096" i="1" s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Y1083" i="1" s="1"/>
  <c r="X1093" i="1"/>
  <c r="W1093" i="1"/>
  <c r="V1093" i="1"/>
  <c r="V1083" i="1" s="1"/>
  <c r="U1093" i="1"/>
  <c r="U1083" i="1" s="1"/>
  <c r="T1093" i="1"/>
  <c r="S1093" i="1"/>
  <c r="R1093" i="1"/>
  <c r="R1083" i="1" s="1"/>
  <c r="Q1093" i="1"/>
  <c r="Q1083" i="1" s="1"/>
  <c r="P1093" i="1"/>
  <c r="O1093" i="1"/>
  <c r="N1093" i="1"/>
  <c r="N1083" i="1" s="1"/>
  <c r="M1093" i="1"/>
  <c r="M1083" i="1" s="1"/>
  <c r="L1093" i="1"/>
  <c r="K1093" i="1"/>
  <c r="J1093" i="1"/>
  <c r="J1083" i="1" s="1"/>
  <c r="I1093" i="1"/>
  <c r="I1083" i="1" s="1"/>
  <c r="H1093" i="1"/>
  <c r="G1093" i="1"/>
  <c r="F1093" i="1"/>
  <c r="F1083" i="1" s="1"/>
  <c r="E1093" i="1"/>
  <c r="E1083" i="1" s="1"/>
  <c r="D1093" i="1"/>
  <c r="C1093" i="1"/>
  <c r="B1093" i="1"/>
  <c r="B1083" i="1" s="1"/>
  <c r="Y1092" i="1"/>
  <c r="X1092" i="1"/>
  <c r="X1082" i="1" s="1"/>
  <c r="W1092" i="1"/>
  <c r="W1082" i="1" s="1"/>
  <c r="V1092" i="1"/>
  <c r="U1092" i="1"/>
  <c r="T1092" i="1"/>
  <c r="T1082" i="1" s="1"/>
  <c r="S1092" i="1"/>
  <c r="S1082" i="1" s="1"/>
  <c r="R1092" i="1"/>
  <c r="Q1092" i="1"/>
  <c r="P1092" i="1"/>
  <c r="P1082" i="1" s="1"/>
  <c r="O1092" i="1"/>
  <c r="O1082" i="1" s="1"/>
  <c r="N1092" i="1"/>
  <c r="M1092" i="1"/>
  <c r="Z1092" i="1" s="1"/>
  <c r="L1092" i="1"/>
  <c r="L1082" i="1" s="1"/>
  <c r="K1092" i="1"/>
  <c r="K1082" i="1" s="1"/>
  <c r="J1092" i="1"/>
  <c r="I1092" i="1"/>
  <c r="H1092" i="1"/>
  <c r="H1082" i="1" s="1"/>
  <c r="G1092" i="1"/>
  <c r="G1082" i="1" s="1"/>
  <c r="F1092" i="1"/>
  <c r="E1092" i="1"/>
  <c r="D1092" i="1"/>
  <c r="D1082" i="1" s="1"/>
  <c r="C1092" i="1"/>
  <c r="C1082" i="1" s="1"/>
  <c r="B1092" i="1"/>
  <c r="Y1091" i="1"/>
  <c r="X1091" i="1"/>
  <c r="W1091" i="1"/>
  <c r="W1081" i="1" s="1"/>
  <c r="V1091" i="1"/>
  <c r="V1081" i="1" s="1"/>
  <c r="T1091" i="1"/>
  <c r="S1091" i="1"/>
  <c r="S1081" i="1" s="1"/>
  <c r="R1091" i="1"/>
  <c r="R1081" i="1" s="1"/>
  <c r="P1091" i="1"/>
  <c r="O1091" i="1"/>
  <c r="O1081" i="1" s="1"/>
  <c r="N1091" i="1"/>
  <c r="N1081" i="1" s="1"/>
  <c r="K1091" i="1"/>
  <c r="K1081" i="1" s="1"/>
  <c r="J1091" i="1"/>
  <c r="J1081" i="1" s="1"/>
  <c r="G1091" i="1"/>
  <c r="G1081" i="1" s="1"/>
  <c r="F1091" i="1"/>
  <c r="F1081" i="1" s="1"/>
  <c r="C1091" i="1"/>
  <c r="C1081" i="1" s="1"/>
  <c r="B1091" i="1"/>
  <c r="B1081" i="1" s="1"/>
  <c r="Y1090" i="1"/>
  <c r="Y1094" i="1" s="1"/>
  <c r="V1090" i="1"/>
  <c r="V1094" i="1" s="1"/>
  <c r="V1096" i="1" s="1"/>
  <c r="U1090" i="1"/>
  <c r="U1094" i="1" s="1"/>
  <c r="R1090" i="1"/>
  <c r="R1094" i="1" s="1"/>
  <c r="R1096" i="1" s="1"/>
  <c r="Q1090" i="1"/>
  <c r="Q1094" i="1" s="1"/>
  <c r="N1090" i="1"/>
  <c r="N1094" i="1" s="1"/>
  <c r="N1096" i="1" s="1"/>
  <c r="M1090" i="1"/>
  <c r="J1090" i="1"/>
  <c r="J1094" i="1" s="1"/>
  <c r="J1096" i="1" s="1"/>
  <c r="I1090" i="1"/>
  <c r="I1094" i="1" s="1"/>
  <c r="F1090" i="1"/>
  <c r="F1094" i="1" s="1"/>
  <c r="F1096" i="1" s="1"/>
  <c r="E1090" i="1"/>
  <c r="B1090" i="1"/>
  <c r="B1094" i="1" s="1"/>
  <c r="B1096" i="1" s="1"/>
  <c r="W1085" i="1"/>
  <c r="V1085" i="1"/>
  <c r="S1085" i="1"/>
  <c r="R1085" i="1"/>
  <c r="O1085" i="1"/>
  <c r="N1085" i="1"/>
  <c r="K1085" i="1"/>
  <c r="J1085" i="1"/>
  <c r="G1085" i="1"/>
  <c r="F1085" i="1"/>
  <c r="C1085" i="1"/>
  <c r="B1085" i="1"/>
  <c r="X1083" i="1"/>
  <c r="W1083" i="1"/>
  <c r="T1083" i="1"/>
  <c r="S1083" i="1"/>
  <c r="P1083" i="1"/>
  <c r="O1083" i="1"/>
  <c r="L1083" i="1"/>
  <c r="K1083" i="1"/>
  <c r="H1083" i="1"/>
  <c r="G1083" i="1"/>
  <c r="D1083" i="1"/>
  <c r="C1083" i="1"/>
  <c r="Y1082" i="1"/>
  <c r="V1082" i="1"/>
  <c r="U1082" i="1"/>
  <c r="R1082" i="1"/>
  <c r="Q1082" i="1"/>
  <c r="N1082" i="1"/>
  <c r="M1082" i="1"/>
  <c r="J1082" i="1"/>
  <c r="I1082" i="1"/>
  <c r="F1082" i="1"/>
  <c r="E1082" i="1"/>
  <c r="B1082" i="1"/>
  <c r="Y1081" i="1"/>
  <c r="X1081" i="1"/>
  <c r="T1081" i="1"/>
  <c r="P1081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W1074" i="1" s="1"/>
  <c r="W1076" i="1" s="1"/>
  <c r="V1071" i="1"/>
  <c r="U1071" i="1"/>
  <c r="T1071" i="1"/>
  <c r="S1071" i="1"/>
  <c r="S1074" i="1" s="1"/>
  <c r="S1076" i="1" s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K1074" i="1" s="1"/>
  <c r="K1076" i="1" s="1"/>
  <c r="J1071" i="1"/>
  <c r="I1071" i="1"/>
  <c r="H1071" i="1"/>
  <c r="G1071" i="1"/>
  <c r="G1074" i="1" s="1"/>
  <c r="G1076" i="1" s="1"/>
  <c r="F1071" i="1"/>
  <c r="E1071" i="1"/>
  <c r="D1071" i="1"/>
  <c r="C1071" i="1"/>
  <c r="C1074" i="1" s="1"/>
  <c r="C1076" i="1" s="1"/>
  <c r="B1071" i="1"/>
  <c r="Y1070" i="1"/>
  <c r="Y1074" i="1" s="1"/>
  <c r="X1070" i="1"/>
  <c r="X1074" i="1" s="1"/>
  <c r="W1070" i="1"/>
  <c r="V1070" i="1"/>
  <c r="V1074" i="1" s="1"/>
  <c r="V1076" i="1" s="1"/>
  <c r="U1070" i="1"/>
  <c r="U1074" i="1" s="1"/>
  <c r="T1070" i="1"/>
  <c r="T1074" i="1" s="1"/>
  <c r="S1070" i="1"/>
  <c r="R1070" i="1"/>
  <c r="R1074" i="1" s="1"/>
  <c r="R1076" i="1" s="1"/>
  <c r="Q1070" i="1"/>
  <c r="Q1074" i="1" s="1"/>
  <c r="P1070" i="1"/>
  <c r="P1074" i="1" s="1"/>
  <c r="O1070" i="1"/>
  <c r="N1070" i="1"/>
  <c r="N1074" i="1" s="1"/>
  <c r="N1076" i="1" s="1"/>
  <c r="M1070" i="1"/>
  <c r="M1074" i="1" s="1"/>
  <c r="L1070" i="1"/>
  <c r="L1074" i="1" s="1"/>
  <c r="K1070" i="1"/>
  <c r="J1070" i="1"/>
  <c r="J1074" i="1" s="1"/>
  <c r="J1076" i="1" s="1"/>
  <c r="I1070" i="1"/>
  <c r="I1074" i="1" s="1"/>
  <c r="H1070" i="1"/>
  <c r="H1074" i="1" s="1"/>
  <c r="G1070" i="1"/>
  <c r="F1070" i="1"/>
  <c r="F1074" i="1" s="1"/>
  <c r="F1076" i="1" s="1"/>
  <c r="E1070" i="1"/>
  <c r="E1074" i="1" s="1"/>
  <c r="D1070" i="1"/>
  <c r="C1070" i="1"/>
  <c r="B1070" i="1"/>
  <c r="B1074" i="1" s="1"/>
  <c r="B1076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X1064" i="1" s="1"/>
  <c r="X1066" i="1" s="1"/>
  <c r="W1061" i="1"/>
  <c r="V1061" i="1"/>
  <c r="U1061" i="1"/>
  <c r="T1061" i="1"/>
  <c r="T1064" i="1" s="1"/>
  <c r="T1066" i="1" s="1"/>
  <c r="S1061" i="1"/>
  <c r="R1061" i="1"/>
  <c r="Q1061" i="1"/>
  <c r="P1061" i="1"/>
  <c r="P1064" i="1" s="1"/>
  <c r="P1066" i="1" s="1"/>
  <c r="O1061" i="1"/>
  <c r="N1061" i="1"/>
  <c r="M1061" i="1"/>
  <c r="Z1061" i="1" s="1"/>
  <c r="AB1061" i="1" s="1"/>
  <c r="L1061" i="1"/>
  <c r="L1064" i="1" s="1"/>
  <c r="L1066" i="1" s="1"/>
  <c r="K1061" i="1"/>
  <c r="J1061" i="1"/>
  <c r="I1061" i="1"/>
  <c r="H1061" i="1"/>
  <c r="H1064" i="1" s="1"/>
  <c r="H1066" i="1" s="1"/>
  <c r="G1061" i="1"/>
  <c r="F1061" i="1"/>
  <c r="E1061" i="1"/>
  <c r="D1061" i="1"/>
  <c r="D1064" i="1" s="1"/>
  <c r="D1066" i="1" s="1"/>
  <c r="C1061" i="1"/>
  <c r="B1061" i="1"/>
  <c r="Y1060" i="1"/>
  <c r="Y1064" i="1" s="1"/>
  <c r="X1060" i="1"/>
  <c r="W1060" i="1"/>
  <c r="W1064" i="1" s="1"/>
  <c r="W1066" i="1" s="1"/>
  <c r="V1060" i="1"/>
  <c r="V1064" i="1" s="1"/>
  <c r="U1060" i="1"/>
  <c r="U1064" i="1" s="1"/>
  <c r="T1060" i="1"/>
  <c r="S1060" i="1"/>
  <c r="S1064" i="1" s="1"/>
  <c r="S1066" i="1" s="1"/>
  <c r="R1060" i="1"/>
  <c r="R1064" i="1" s="1"/>
  <c r="Q1060" i="1"/>
  <c r="Q1064" i="1" s="1"/>
  <c r="P1060" i="1"/>
  <c r="O1060" i="1"/>
  <c r="O1064" i="1" s="1"/>
  <c r="O1066" i="1" s="1"/>
  <c r="N1060" i="1"/>
  <c r="N1064" i="1" s="1"/>
  <c r="M1060" i="1"/>
  <c r="M1064" i="1" s="1"/>
  <c r="L1060" i="1"/>
  <c r="K1060" i="1"/>
  <c r="K1064" i="1" s="1"/>
  <c r="K1066" i="1" s="1"/>
  <c r="J1060" i="1"/>
  <c r="J1064" i="1" s="1"/>
  <c r="I1060" i="1"/>
  <c r="I1064" i="1" s="1"/>
  <c r="H1060" i="1"/>
  <c r="G1060" i="1"/>
  <c r="G1064" i="1" s="1"/>
  <c r="G1066" i="1" s="1"/>
  <c r="F1060" i="1"/>
  <c r="F1064" i="1" s="1"/>
  <c r="E1060" i="1"/>
  <c r="E1064" i="1" s="1"/>
  <c r="D1060" i="1"/>
  <c r="C1060" i="1"/>
  <c r="C1064" i="1" s="1"/>
  <c r="C1066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Y1054" i="1" s="1"/>
  <c r="Y1056" i="1" s="1"/>
  <c r="X1051" i="1"/>
  <c r="W1051" i="1"/>
  <c r="V1051" i="1"/>
  <c r="U1051" i="1"/>
  <c r="U1054" i="1" s="1"/>
  <c r="U1056" i="1" s="1"/>
  <c r="T1051" i="1"/>
  <c r="S1051" i="1"/>
  <c r="R1051" i="1"/>
  <c r="Q1051" i="1"/>
  <c r="Q1054" i="1" s="1"/>
  <c r="Q1056" i="1" s="1"/>
  <c r="P1051" i="1"/>
  <c r="O1051" i="1"/>
  <c r="N1051" i="1"/>
  <c r="M1051" i="1"/>
  <c r="Z1051" i="1" s="1"/>
  <c r="AB1051" i="1" s="1"/>
  <c r="L1051" i="1"/>
  <c r="K1051" i="1"/>
  <c r="J1051" i="1"/>
  <c r="I1051" i="1"/>
  <c r="I1054" i="1" s="1"/>
  <c r="I1056" i="1" s="1"/>
  <c r="H1051" i="1"/>
  <c r="G1051" i="1"/>
  <c r="F1051" i="1"/>
  <c r="E1051" i="1"/>
  <c r="E1054" i="1" s="1"/>
  <c r="E1056" i="1" s="1"/>
  <c r="D1051" i="1"/>
  <c r="C1051" i="1"/>
  <c r="B1051" i="1"/>
  <c r="Y1050" i="1"/>
  <c r="X1050" i="1"/>
  <c r="X1054" i="1" s="1"/>
  <c r="X1056" i="1" s="1"/>
  <c r="W1050" i="1"/>
  <c r="W1054" i="1" s="1"/>
  <c r="V1050" i="1"/>
  <c r="V1054" i="1" s="1"/>
  <c r="U1050" i="1"/>
  <c r="T1050" i="1"/>
  <c r="T1054" i="1" s="1"/>
  <c r="T1056" i="1" s="1"/>
  <c r="S1050" i="1"/>
  <c r="S1054" i="1" s="1"/>
  <c r="R1050" i="1"/>
  <c r="R1054" i="1" s="1"/>
  <c r="Q1050" i="1"/>
  <c r="P1050" i="1"/>
  <c r="P1054" i="1" s="1"/>
  <c r="P1056" i="1" s="1"/>
  <c r="O1050" i="1"/>
  <c r="O1054" i="1" s="1"/>
  <c r="N1050" i="1"/>
  <c r="N1054" i="1" s="1"/>
  <c r="M1050" i="1"/>
  <c r="L1050" i="1"/>
  <c r="L1054" i="1" s="1"/>
  <c r="L1056" i="1" s="1"/>
  <c r="K1050" i="1"/>
  <c r="K1054" i="1" s="1"/>
  <c r="J1050" i="1"/>
  <c r="J1054" i="1" s="1"/>
  <c r="I1050" i="1"/>
  <c r="H1050" i="1"/>
  <c r="H1054" i="1" s="1"/>
  <c r="H1056" i="1" s="1"/>
  <c r="G1050" i="1"/>
  <c r="G1054" i="1" s="1"/>
  <c r="F1050" i="1"/>
  <c r="F1054" i="1" s="1"/>
  <c r="E1050" i="1"/>
  <c r="D1050" i="1"/>
  <c r="D1054" i="1" s="1"/>
  <c r="D1056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AA1043" i="1" s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V1044" i="1" s="1"/>
  <c r="V1046" i="1" s="1"/>
  <c r="U1041" i="1"/>
  <c r="T1041" i="1"/>
  <c r="S1041" i="1"/>
  <c r="R1041" i="1"/>
  <c r="R1044" i="1" s="1"/>
  <c r="R1046" i="1" s="1"/>
  <c r="Q1041" i="1"/>
  <c r="P1041" i="1"/>
  <c r="O1041" i="1"/>
  <c r="N1041" i="1"/>
  <c r="N1044" i="1" s="1"/>
  <c r="N1046" i="1" s="1"/>
  <c r="M1041" i="1"/>
  <c r="Z1041" i="1" s="1"/>
  <c r="AB1041" i="1" s="1"/>
  <c r="L1041" i="1"/>
  <c r="K1041" i="1"/>
  <c r="J1041" i="1"/>
  <c r="J1044" i="1" s="1"/>
  <c r="J1046" i="1" s="1"/>
  <c r="I1041" i="1"/>
  <c r="H1041" i="1"/>
  <c r="G1041" i="1"/>
  <c r="F1041" i="1"/>
  <c r="F1044" i="1" s="1"/>
  <c r="F1046" i="1" s="1"/>
  <c r="E1041" i="1"/>
  <c r="D1041" i="1"/>
  <c r="AA1041" i="1" s="1"/>
  <c r="C1041" i="1"/>
  <c r="B1041" i="1"/>
  <c r="B1044" i="1" s="1"/>
  <c r="B1046" i="1" s="1"/>
  <c r="Y1040" i="1"/>
  <c r="Y1044" i="1" s="1"/>
  <c r="Y1046" i="1" s="1"/>
  <c r="X1040" i="1"/>
  <c r="X1044" i="1" s="1"/>
  <c r="W1040" i="1"/>
  <c r="W1044" i="1" s="1"/>
  <c r="V1040" i="1"/>
  <c r="U1040" i="1"/>
  <c r="U1044" i="1" s="1"/>
  <c r="U1046" i="1" s="1"/>
  <c r="T1040" i="1"/>
  <c r="T1044" i="1" s="1"/>
  <c r="S1040" i="1"/>
  <c r="S1044" i="1" s="1"/>
  <c r="R1040" i="1"/>
  <c r="Q1040" i="1"/>
  <c r="Q1044" i="1" s="1"/>
  <c r="Q1046" i="1" s="1"/>
  <c r="P1040" i="1"/>
  <c r="P1044" i="1" s="1"/>
  <c r="O1040" i="1"/>
  <c r="O1044" i="1" s="1"/>
  <c r="N1040" i="1"/>
  <c r="M1040" i="1"/>
  <c r="M1044" i="1" s="1"/>
  <c r="M1046" i="1" s="1"/>
  <c r="L1040" i="1"/>
  <c r="L1044" i="1" s="1"/>
  <c r="K1040" i="1"/>
  <c r="K1044" i="1" s="1"/>
  <c r="J1040" i="1"/>
  <c r="I1040" i="1"/>
  <c r="I1044" i="1" s="1"/>
  <c r="I1046" i="1" s="1"/>
  <c r="H1040" i="1"/>
  <c r="H1044" i="1" s="1"/>
  <c r="G1040" i="1"/>
  <c r="G1044" i="1" s="1"/>
  <c r="F1040" i="1"/>
  <c r="E1040" i="1"/>
  <c r="E1044" i="1" s="1"/>
  <c r="E1046" i="1" s="1"/>
  <c r="D1040" i="1"/>
  <c r="D1044" i="1" s="1"/>
  <c r="C1040" i="1"/>
  <c r="C1044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X1031" i="1"/>
  <c r="W1031" i="1"/>
  <c r="W1034" i="1" s="1"/>
  <c r="W1036" i="1" s="1"/>
  <c r="V1031" i="1"/>
  <c r="U1031" i="1"/>
  <c r="T1031" i="1"/>
  <c r="S1031" i="1"/>
  <c r="S1034" i="1" s="1"/>
  <c r="S1036" i="1" s="1"/>
  <c r="R1031" i="1"/>
  <c r="Q1031" i="1"/>
  <c r="P1031" i="1"/>
  <c r="O1031" i="1"/>
  <c r="O1034" i="1" s="1"/>
  <c r="O1036" i="1" s="1"/>
  <c r="N1031" i="1"/>
  <c r="Z1031" i="1" s="1"/>
  <c r="M1031" i="1"/>
  <c r="L1031" i="1"/>
  <c r="K1031" i="1"/>
  <c r="K1034" i="1" s="1"/>
  <c r="K1036" i="1" s="1"/>
  <c r="J1031" i="1"/>
  <c r="I1031" i="1"/>
  <c r="H1031" i="1"/>
  <c r="G1031" i="1"/>
  <c r="G1034" i="1" s="1"/>
  <c r="G1036" i="1" s="1"/>
  <c r="F1031" i="1"/>
  <c r="E1031" i="1"/>
  <c r="D1031" i="1"/>
  <c r="C1031" i="1"/>
  <c r="C1034" i="1" s="1"/>
  <c r="C1036" i="1" s="1"/>
  <c r="B1031" i="1"/>
  <c r="Y1030" i="1"/>
  <c r="Y1034" i="1" s="1"/>
  <c r="X1030" i="1"/>
  <c r="X1034" i="1" s="1"/>
  <c r="W1030" i="1"/>
  <c r="V1030" i="1"/>
  <c r="V1034" i="1" s="1"/>
  <c r="V1036" i="1" s="1"/>
  <c r="U1030" i="1"/>
  <c r="U1034" i="1" s="1"/>
  <c r="T1030" i="1"/>
  <c r="T1034" i="1" s="1"/>
  <c r="S1030" i="1"/>
  <c r="R1030" i="1"/>
  <c r="R1034" i="1" s="1"/>
  <c r="R1036" i="1" s="1"/>
  <c r="Q1030" i="1"/>
  <c r="Q1034" i="1" s="1"/>
  <c r="P1030" i="1"/>
  <c r="P1034" i="1" s="1"/>
  <c r="O1030" i="1"/>
  <c r="N1030" i="1"/>
  <c r="N1034" i="1" s="1"/>
  <c r="N1036" i="1" s="1"/>
  <c r="M1030" i="1"/>
  <c r="M1034" i="1" s="1"/>
  <c r="L1030" i="1"/>
  <c r="L1034" i="1" s="1"/>
  <c r="K1030" i="1"/>
  <c r="J1030" i="1"/>
  <c r="J1034" i="1" s="1"/>
  <c r="J1036" i="1" s="1"/>
  <c r="I1030" i="1"/>
  <c r="I1034" i="1" s="1"/>
  <c r="H1030" i="1"/>
  <c r="H1034" i="1" s="1"/>
  <c r="G1030" i="1"/>
  <c r="F1030" i="1"/>
  <c r="F1034" i="1" s="1"/>
  <c r="F1036" i="1" s="1"/>
  <c r="E1030" i="1"/>
  <c r="E1034" i="1" s="1"/>
  <c r="D1030" i="1"/>
  <c r="C1030" i="1"/>
  <c r="B1030" i="1"/>
  <c r="B1034" i="1" s="1"/>
  <c r="B1036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X1024" i="1" s="1"/>
  <c r="X1026" i="1" s="1"/>
  <c r="W1021" i="1"/>
  <c r="V1021" i="1"/>
  <c r="U1021" i="1"/>
  <c r="T1021" i="1"/>
  <c r="T1024" i="1" s="1"/>
  <c r="T1026" i="1" s="1"/>
  <c r="S1021" i="1"/>
  <c r="R1021" i="1"/>
  <c r="Q1021" i="1"/>
  <c r="P1021" i="1"/>
  <c r="P1024" i="1" s="1"/>
  <c r="P1026" i="1" s="1"/>
  <c r="O1021" i="1"/>
  <c r="N1021" i="1"/>
  <c r="M1021" i="1"/>
  <c r="Z1021" i="1" s="1"/>
  <c r="AB1021" i="1" s="1"/>
  <c r="L1021" i="1"/>
  <c r="L1024" i="1" s="1"/>
  <c r="L1026" i="1" s="1"/>
  <c r="K1021" i="1"/>
  <c r="J1021" i="1"/>
  <c r="I1021" i="1"/>
  <c r="H1021" i="1"/>
  <c r="H1024" i="1" s="1"/>
  <c r="H1026" i="1" s="1"/>
  <c r="G1021" i="1"/>
  <c r="F1021" i="1"/>
  <c r="E1021" i="1"/>
  <c r="D1021" i="1"/>
  <c r="D1024" i="1" s="1"/>
  <c r="D1026" i="1" s="1"/>
  <c r="C1021" i="1"/>
  <c r="B1021" i="1"/>
  <c r="Y1020" i="1"/>
  <c r="Y1024" i="1" s="1"/>
  <c r="X1020" i="1"/>
  <c r="W1020" i="1"/>
  <c r="W1024" i="1" s="1"/>
  <c r="W1026" i="1" s="1"/>
  <c r="V1020" i="1"/>
  <c r="V1024" i="1" s="1"/>
  <c r="U1020" i="1"/>
  <c r="U1024" i="1" s="1"/>
  <c r="T1020" i="1"/>
  <c r="S1020" i="1"/>
  <c r="S1024" i="1" s="1"/>
  <c r="S1026" i="1" s="1"/>
  <c r="R1020" i="1"/>
  <c r="R1024" i="1" s="1"/>
  <c r="Q1020" i="1"/>
  <c r="Q1024" i="1" s="1"/>
  <c r="P1020" i="1"/>
  <c r="O1020" i="1"/>
  <c r="O1024" i="1" s="1"/>
  <c r="O1026" i="1" s="1"/>
  <c r="N1020" i="1"/>
  <c r="N1024" i="1" s="1"/>
  <c r="M1020" i="1"/>
  <c r="M1024" i="1" s="1"/>
  <c r="L1020" i="1"/>
  <c r="K1020" i="1"/>
  <c r="K1024" i="1" s="1"/>
  <c r="K1026" i="1" s="1"/>
  <c r="J1020" i="1"/>
  <c r="J1024" i="1" s="1"/>
  <c r="I1020" i="1"/>
  <c r="I1024" i="1" s="1"/>
  <c r="H1020" i="1"/>
  <c r="G1020" i="1"/>
  <c r="G1024" i="1" s="1"/>
  <c r="G1026" i="1" s="1"/>
  <c r="F1020" i="1"/>
  <c r="F1024" i="1" s="1"/>
  <c r="E1020" i="1"/>
  <c r="E1024" i="1" s="1"/>
  <c r="D1020" i="1"/>
  <c r="C1020" i="1"/>
  <c r="C1024" i="1" s="1"/>
  <c r="C1026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AA1012" i="1" s="1"/>
  <c r="C1012" i="1"/>
  <c r="B1012" i="1"/>
  <c r="Y1011" i="1"/>
  <c r="Y1014" i="1" s="1"/>
  <c r="Y1016" i="1" s="1"/>
  <c r="X1011" i="1"/>
  <c r="W1011" i="1"/>
  <c r="V1011" i="1"/>
  <c r="U1011" i="1"/>
  <c r="U1014" i="1" s="1"/>
  <c r="U1016" i="1" s="1"/>
  <c r="T1011" i="1"/>
  <c r="S1011" i="1"/>
  <c r="R1011" i="1"/>
  <c r="Q1011" i="1"/>
  <c r="Q1014" i="1" s="1"/>
  <c r="Q1016" i="1" s="1"/>
  <c r="P1011" i="1"/>
  <c r="O1011" i="1"/>
  <c r="N1011" i="1"/>
  <c r="M1011" i="1"/>
  <c r="Z1011" i="1" s="1"/>
  <c r="AB1011" i="1" s="1"/>
  <c r="L1011" i="1"/>
  <c r="K1011" i="1"/>
  <c r="J1011" i="1"/>
  <c r="I1011" i="1"/>
  <c r="I1014" i="1" s="1"/>
  <c r="I1016" i="1" s="1"/>
  <c r="H1011" i="1"/>
  <c r="G1011" i="1"/>
  <c r="F1011" i="1"/>
  <c r="E1011" i="1"/>
  <c r="E1014" i="1" s="1"/>
  <c r="E1016" i="1" s="1"/>
  <c r="D1011" i="1"/>
  <c r="AA1011" i="1" s="1"/>
  <c r="C1011" i="1"/>
  <c r="B1011" i="1"/>
  <c r="Y1010" i="1"/>
  <c r="X1010" i="1"/>
  <c r="X1014" i="1" s="1"/>
  <c r="X1016" i="1" s="1"/>
  <c r="W1010" i="1"/>
  <c r="W1014" i="1" s="1"/>
  <c r="V1010" i="1"/>
  <c r="V1014" i="1" s="1"/>
  <c r="U1010" i="1"/>
  <c r="T1010" i="1"/>
  <c r="T1014" i="1" s="1"/>
  <c r="T1016" i="1" s="1"/>
  <c r="S1010" i="1"/>
  <c r="S1014" i="1" s="1"/>
  <c r="R1010" i="1"/>
  <c r="R1014" i="1" s="1"/>
  <c r="Q1010" i="1"/>
  <c r="P1010" i="1"/>
  <c r="P1014" i="1" s="1"/>
  <c r="P1016" i="1" s="1"/>
  <c r="O1010" i="1"/>
  <c r="O1014" i="1" s="1"/>
  <c r="N1010" i="1"/>
  <c r="N1014" i="1" s="1"/>
  <c r="M1010" i="1"/>
  <c r="L1010" i="1"/>
  <c r="L1014" i="1" s="1"/>
  <c r="L1016" i="1" s="1"/>
  <c r="K1010" i="1"/>
  <c r="K1014" i="1" s="1"/>
  <c r="J1010" i="1"/>
  <c r="J1014" i="1" s="1"/>
  <c r="I1010" i="1"/>
  <c r="H1010" i="1"/>
  <c r="H1014" i="1" s="1"/>
  <c r="H1016" i="1" s="1"/>
  <c r="G1010" i="1"/>
  <c r="G1014" i="1" s="1"/>
  <c r="F1010" i="1"/>
  <c r="F1014" i="1" s="1"/>
  <c r="E1010" i="1"/>
  <c r="D1010" i="1"/>
  <c r="D1014" i="1" s="1"/>
  <c r="D1016" i="1" s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AA1003" i="1" s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AA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V1004" i="1" s="1"/>
  <c r="V1006" i="1" s="1"/>
  <c r="U1001" i="1"/>
  <c r="T1001" i="1"/>
  <c r="S1001" i="1"/>
  <c r="R1001" i="1"/>
  <c r="R1004" i="1" s="1"/>
  <c r="R1006" i="1" s="1"/>
  <c r="Q1001" i="1"/>
  <c r="P1001" i="1"/>
  <c r="O1001" i="1"/>
  <c r="N1001" i="1"/>
  <c r="N1004" i="1" s="1"/>
  <c r="N1006" i="1" s="1"/>
  <c r="M1001" i="1"/>
  <c r="Z1001" i="1" s="1"/>
  <c r="AB1001" i="1" s="1"/>
  <c r="L1001" i="1"/>
  <c r="K1001" i="1"/>
  <c r="J1001" i="1"/>
  <c r="J1004" i="1" s="1"/>
  <c r="J1006" i="1" s="1"/>
  <c r="I1001" i="1"/>
  <c r="H1001" i="1"/>
  <c r="G1001" i="1"/>
  <c r="F1001" i="1"/>
  <c r="F1004" i="1" s="1"/>
  <c r="F1006" i="1" s="1"/>
  <c r="E1001" i="1"/>
  <c r="D1001" i="1"/>
  <c r="AA1001" i="1" s="1"/>
  <c r="C1001" i="1"/>
  <c r="B1001" i="1"/>
  <c r="B1004" i="1" s="1"/>
  <c r="B1006" i="1" s="1"/>
  <c r="Y1000" i="1"/>
  <c r="Y1004" i="1" s="1"/>
  <c r="Y1006" i="1" s="1"/>
  <c r="X1000" i="1"/>
  <c r="X1004" i="1" s="1"/>
  <c r="W1000" i="1"/>
  <c r="W1004" i="1" s="1"/>
  <c r="V1000" i="1"/>
  <c r="U1000" i="1"/>
  <c r="U1004" i="1" s="1"/>
  <c r="U1006" i="1" s="1"/>
  <c r="T1000" i="1"/>
  <c r="T1004" i="1" s="1"/>
  <c r="S1000" i="1"/>
  <c r="S1004" i="1" s="1"/>
  <c r="R1000" i="1"/>
  <c r="Q1000" i="1"/>
  <c r="Q1004" i="1" s="1"/>
  <c r="Q1006" i="1" s="1"/>
  <c r="P1000" i="1"/>
  <c r="P1004" i="1" s="1"/>
  <c r="O1000" i="1"/>
  <c r="O1004" i="1" s="1"/>
  <c r="N1000" i="1"/>
  <c r="M1000" i="1"/>
  <c r="M1004" i="1" s="1"/>
  <c r="M1006" i="1" s="1"/>
  <c r="L1000" i="1"/>
  <c r="L1004" i="1" s="1"/>
  <c r="K1000" i="1"/>
  <c r="K1004" i="1" s="1"/>
  <c r="J1000" i="1"/>
  <c r="I1000" i="1"/>
  <c r="I1004" i="1" s="1"/>
  <c r="I1006" i="1" s="1"/>
  <c r="H1000" i="1"/>
  <c r="H1004" i="1" s="1"/>
  <c r="G1000" i="1"/>
  <c r="G1004" i="1" s="1"/>
  <c r="F1000" i="1"/>
  <c r="E1000" i="1"/>
  <c r="E1004" i="1" s="1"/>
  <c r="E1006" i="1" s="1"/>
  <c r="D1000" i="1"/>
  <c r="D1004" i="1" s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AA992" i="1" s="1"/>
  <c r="C992" i="1"/>
  <c r="B992" i="1"/>
  <c r="Y991" i="1"/>
  <c r="X991" i="1"/>
  <c r="W991" i="1"/>
  <c r="W994" i="1" s="1"/>
  <c r="W996" i="1" s="1"/>
  <c r="V991" i="1"/>
  <c r="U991" i="1"/>
  <c r="T991" i="1"/>
  <c r="S991" i="1"/>
  <c r="S994" i="1" s="1"/>
  <c r="S996" i="1" s="1"/>
  <c r="R991" i="1"/>
  <c r="Q991" i="1"/>
  <c r="P991" i="1"/>
  <c r="O991" i="1"/>
  <c r="O994" i="1" s="1"/>
  <c r="O996" i="1" s="1"/>
  <c r="N991" i="1"/>
  <c r="Z991" i="1" s="1"/>
  <c r="M991" i="1"/>
  <c r="L991" i="1"/>
  <c r="K991" i="1"/>
  <c r="K994" i="1" s="1"/>
  <c r="K996" i="1" s="1"/>
  <c r="J991" i="1"/>
  <c r="I991" i="1"/>
  <c r="H991" i="1"/>
  <c r="G991" i="1"/>
  <c r="G994" i="1" s="1"/>
  <c r="G996" i="1" s="1"/>
  <c r="F991" i="1"/>
  <c r="E991" i="1"/>
  <c r="D991" i="1"/>
  <c r="C991" i="1"/>
  <c r="C994" i="1" s="1"/>
  <c r="C996" i="1" s="1"/>
  <c r="B991" i="1"/>
  <c r="Y990" i="1"/>
  <c r="Y994" i="1" s="1"/>
  <c r="X990" i="1"/>
  <c r="X994" i="1" s="1"/>
  <c r="W990" i="1"/>
  <c r="V990" i="1"/>
  <c r="V994" i="1" s="1"/>
  <c r="V996" i="1" s="1"/>
  <c r="U990" i="1"/>
  <c r="U994" i="1" s="1"/>
  <c r="T990" i="1"/>
  <c r="T994" i="1" s="1"/>
  <c r="S990" i="1"/>
  <c r="R990" i="1"/>
  <c r="R994" i="1" s="1"/>
  <c r="R996" i="1" s="1"/>
  <c r="Q990" i="1"/>
  <c r="Q994" i="1" s="1"/>
  <c r="P990" i="1"/>
  <c r="P994" i="1" s="1"/>
  <c r="O990" i="1"/>
  <c r="N990" i="1"/>
  <c r="N994" i="1" s="1"/>
  <c r="N996" i="1" s="1"/>
  <c r="M990" i="1"/>
  <c r="M994" i="1" s="1"/>
  <c r="L990" i="1"/>
  <c r="L994" i="1" s="1"/>
  <c r="K990" i="1"/>
  <c r="J990" i="1"/>
  <c r="J994" i="1" s="1"/>
  <c r="J996" i="1" s="1"/>
  <c r="I990" i="1"/>
  <c r="I994" i="1" s="1"/>
  <c r="H990" i="1"/>
  <c r="H994" i="1" s="1"/>
  <c r="G990" i="1"/>
  <c r="F990" i="1"/>
  <c r="F994" i="1" s="1"/>
  <c r="F996" i="1" s="1"/>
  <c r="E990" i="1"/>
  <c r="E994" i="1" s="1"/>
  <c r="D990" i="1"/>
  <c r="C990" i="1"/>
  <c r="B990" i="1"/>
  <c r="B994" i="1" s="1"/>
  <c r="B996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X986" i="1" s="1"/>
  <c r="W982" i="1"/>
  <c r="V982" i="1"/>
  <c r="U982" i="1"/>
  <c r="T982" i="1"/>
  <c r="T984" i="1" s="1"/>
  <c r="T986" i="1" s="1"/>
  <c r="S982" i="1"/>
  <c r="R982" i="1"/>
  <c r="Q982" i="1"/>
  <c r="P982" i="1"/>
  <c r="P984" i="1" s="1"/>
  <c r="P986" i="1" s="1"/>
  <c r="O982" i="1"/>
  <c r="N982" i="1"/>
  <c r="M982" i="1"/>
  <c r="Z982" i="1" s="1"/>
  <c r="L982" i="1"/>
  <c r="L984" i="1" s="1"/>
  <c r="L986" i="1" s="1"/>
  <c r="K982" i="1"/>
  <c r="J982" i="1"/>
  <c r="I982" i="1"/>
  <c r="H982" i="1"/>
  <c r="H984" i="1" s="1"/>
  <c r="H986" i="1" s="1"/>
  <c r="G982" i="1"/>
  <c r="F982" i="1"/>
  <c r="E982" i="1"/>
  <c r="D982" i="1"/>
  <c r="AA982" i="1" s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W986" i="1" s="1"/>
  <c r="V980" i="1"/>
  <c r="V984" i="1" s="1"/>
  <c r="U980" i="1"/>
  <c r="U984" i="1" s="1"/>
  <c r="T980" i="1"/>
  <c r="S980" i="1"/>
  <c r="S984" i="1" s="1"/>
  <c r="S986" i="1" s="1"/>
  <c r="R980" i="1"/>
  <c r="R984" i="1" s="1"/>
  <c r="Q980" i="1"/>
  <c r="Q984" i="1" s="1"/>
  <c r="P980" i="1"/>
  <c r="O980" i="1"/>
  <c r="O984" i="1" s="1"/>
  <c r="O986" i="1" s="1"/>
  <c r="N980" i="1"/>
  <c r="N984" i="1" s="1"/>
  <c r="M980" i="1"/>
  <c r="M984" i="1" s="1"/>
  <c r="L980" i="1"/>
  <c r="K980" i="1"/>
  <c r="K984" i="1" s="1"/>
  <c r="K986" i="1" s="1"/>
  <c r="J980" i="1"/>
  <c r="J984" i="1" s="1"/>
  <c r="I980" i="1"/>
  <c r="I984" i="1" s="1"/>
  <c r="H980" i="1"/>
  <c r="G980" i="1"/>
  <c r="G984" i="1" s="1"/>
  <c r="G986" i="1" s="1"/>
  <c r="F980" i="1"/>
  <c r="F984" i="1" s="1"/>
  <c r="E980" i="1"/>
  <c r="E984" i="1" s="1"/>
  <c r="D980" i="1"/>
  <c r="C980" i="1"/>
  <c r="C984" i="1" s="1"/>
  <c r="C986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AA972" i="1" s="1"/>
  <c r="C972" i="1"/>
  <c r="B972" i="1"/>
  <c r="Y971" i="1"/>
  <c r="Y974" i="1" s="1"/>
  <c r="Y976" i="1" s="1"/>
  <c r="X971" i="1"/>
  <c r="W971" i="1"/>
  <c r="V971" i="1"/>
  <c r="U971" i="1"/>
  <c r="U974" i="1" s="1"/>
  <c r="U976" i="1" s="1"/>
  <c r="T971" i="1"/>
  <c r="S971" i="1"/>
  <c r="R971" i="1"/>
  <c r="Q971" i="1"/>
  <c r="Q974" i="1" s="1"/>
  <c r="Q976" i="1" s="1"/>
  <c r="P971" i="1"/>
  <c r="O971" i="1"/>
  <c r="N971" i="1"/>
  <c r="M971" i="1"/>
  <c r="Z971" i="1" s="1"/>
  <c r="AB971" i="1" s="1"/>
  <c r="L971" i="1"/>
  <c r="K971" i="1"/>
  <c r="J971" i="1"/>
  <c r="I971" i="1"/>
  <c r="I974" i="1" s="1"/>
  <c r="I976" i="1" s="1"/>
  <c r="H971" i="1"/>
  <c r="G971" i="1"/>
  <c r="F971" i="1"/>
  <c r="E971" i="1"/>
  <c r="E974" i="1" s="1"/>
  <c r="E976" i="1" s="1"/>
  <c r="D971" i="1"/>
  <c r="AA971" i="1" s="1"/>
  <c r="C971" i="1"/>
  <c r="B971" i="1"/>
  <c r="Y970" i="1"/>
  <c r="X970" i="1"/>
  <c r="X974" i="1" s="1"/>
  <c r="X976" i="1" s="1"/>
  <c r="W970" i="1"/>
  <c r="W974" i="1" s="1"/>
  <c r="V970" i="1"/>
  <c r="V974" i="1" s="1"/>
  <c r="U970" i="1"/>
  <c r="T970" i="1"/>
  <c r="T974" i="1" s="1"/>
  <c r="T976" i="1" s="1"/>
  <c r="S970" i="1"/>
  <c r="S974" i="1" s="1"/>
  <c r="R970" i="1"/>
  <c r="R974" i="1" s="1"/>
  <c r="Q970" i="1"/>
  <c r="P970" i="1"/>
  <c r="P974" i="1" s="1"/>
  <c r="P976" i="1" s="1"/>
  <c r="O970" i="1"/>
  <c r="O974" i="1" s="1"/>
  <c r="N970" i="1"/>
  <c r="N974" i="1" s="1"/>
  <c r="M970" i="1"/>
  <c r="L970" i="1"/>
  <c r="L974" i="1" s="1"/>
  <c r="L976" i="1" s="1"/>
  <c r="K970" i="1"/>
  <c r="K974" i="1" s="1"/>
  <c r="J970" i="1"/>
  <c r="J974" i="1" s="1"/>
  <c r="I970" i="1"/>
  <c r="H970" i="1"/>
  <c r="H974" i="1" s="1"/>
  <c r="H976" i="1" s="1"/>
  <c r="G970" i="1"/>
  <c r="G974" i="1" s="1"/>
  <c r="F970" i="1"/>
  <c r="F974" i="1" s="1"/>
  <c r="E970" i="1"/>
  <c r="D970" i="1"/>
  <c r="D974" i="1" s="1"/>
  <c r="D976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AA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V964" i="1" s="1"/>
  <c r="V966" i="1" s="1"/>
  <c r="U961" i="1"/>
  <c r="T961" i="1"/>
  <c r="S961" i="1"/>
  <c r="R961" i="1"/>
  <c r="R964" i="1" s="1"/>
  <c r="R966" i="1" s="1"/>
  <c r="Q961" i="1"/>
  <c r="P961" i="1"/>
  <c r="O961" i="1"/>
  <c r="N961" i="1"/>
  <c r="N964" i="1" s="1"/>
  <c r="N966" i="1" s="1"/>
  <c r="M961" i="1"/>
  <c r="Z961" i="1" s="1"/>
  <c r="AB961" i="1" s="1"/>
  <c r="L961" i="1"/>
  <c r="K961" i="1"/>
  <c r="J961" i="1"/>
  <c r="J964" i="1" s="1"/>
  <c r="J966" i="1" s="1"/>
  <c r="I961" i="1"/>
  <c r="H961" i="1"/>
  <c r="G961" i="1"/>
  <c r="F961" i="1"/>
  <c r="F964" i="1" s="1"/>
  <c r="F966" i="1" s="1"/>
  <c r="E961" i="1"/>
  <c r="D961" i="1"/>
  <c r="AA961" i="1" s="1"/>
  <c r="C961" i="1"/>
  <c r="B961" i="1"/>
  <c r="B964" i="1" s="1"/>
  <c r="B966" i="1" s="1"/>
  <c r="Y960" i="1"/>
  <c r="Y964" i="1" s="1"/>
  <c r="Y966" i="1" s="1"/>
  <c r="X960" i="1"/>
  <c r="X964" i="1" s="1"/>
  <c r="W960" i="1"/>
  <c r="W964" i="1" s="1"/>
  <c r="V960" i="1"/>
  <c r="U960" i="1"/>
  <c r="U964" i="1" s="1"/>
  <c r="U966" i="1" s="1"/>
  <c r="T960" i="1"/>
  <c r="T964" i="1" s="1"/>
  <c r="S960" i="1"/>
  <c r="S964" i="1" s="1"/>
  <c r="R960" i="1"/>
  <c r="Q960" i="1"/>
  <c r="Q964" i="1" s="1"/>
  <c r="Q966" i="1" s="1"/>
  <c r="P960" i="1"/>
  <c r="P964" i="1" s="1"/>
  <c r="O960" i="1"/>
  <c r="O964" i="1" s="1"/>
  <c r="N960" i="1"/>
  <c r="M960" i="1"/>
  <c r="M964" i="1" s="1"/>
  <c r="M966" i="1" s="1"/>
  <c r="L960" i="1"/>
  <c r="L964" i="1" s="1"/>
  <c r="K960" i="1"/>
  <c r="K964" i="1" s="1"/>
  <c r="J960" i="1"/>
  <c r="I960" i="1"/>
  <c r="I964" i="1" s="1"/>
  <c r="I966" i="1" s="1"/>
  <c r="H960" i="1"/>
  <c r="H964" i="1" s="1"/>
  <c r="G960" i="1"/>
  <c r="G964" i="1" s="1"/>
  <c r="F960" i="1"/>
  <c r="E960" i="1"/>
  <c r="E964" i="1" s="1"/>
  <c r="E966" i="1" s="1"/>
  <c r="D960" i="1"/>
  <c r="D964" i="1" s="1"/>
  <c r="C960" i="1"/>
  <c r="C964" i="1" s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AA952" i="1" s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W956" i="1" s="1"/>
  <c r="V950" i="1"/>
  <c r="V954" i="1" s="1"/>
  <c r="V956" i="1" s="1"/>
  <c r="U950" i="1"/>
  <c r="U954" i="1" s="1"/>
  <c r="T950" i="1"/>
  <c r="T954" i="1" s="1"/>
  <c r="S950" i="1"/>
  <c r="S954" i="1" s="1"/>
  <c r="S956" i="1" s="1"/>
  <c r="R950" i="1"/>
  <c r="R954" i="1" s="1"/>
  <c r="R956" i="1" s="1"/>
  <c r="Q950" i="1"/>
  <c r="Q954" i="1" s="1"/>
  <c r="P950" i="1"/>
  <c r="P954" i="1" s="1"/>
  <c r="O950" i="1"/>
  <c r="O954" i="1" s="1"/>
  <c r="O956" i="1" s="1"/>
  <c r="N950" i="1"/>
  <c r="N954" i="1" s="1"/>
  <c r="N956" i="1" s="1"/>
  <c r="M950" i="1"/>
  <c r="M954" i="1" s="1"/>
  <c r="L950" i="1"/>
  <c r="L954" i="1" s="1"/>
  <c r="K950" i="1"/>
  <c r="K954" i="1" s="1"/>
  <c r="K956" i="1" s="1"/>
  <c r="J950" i="1"/>
  <c r="J954" i="1" s="1"/>
  <c r="J956" i="1" s="1"/>
  <c r="I950" i="1"/>
  <c r="I954" i="1" s="1"/>
  <c r="H950" i="1"/>
  <c r="H954" i="1" s="1"/>
  <c r="G950" i="1"/>
  <c r="G954" i="1" s="1"/>
  <c r="G956" i="1" s="1"/>
  <c r="F950" i="1"/>
  <c r="F954" i="1" s="1"/>
  <c r="F956" i="1" s="1"/>
  <c r="E950" i="1"/>
  <c r="E954" i="1" s="1"/>
  <c r="D950" i="1"/>
  <c r="C950" i="1"/>
  <c r="C954" i="1" s="1"/>
  <c r="C956" i="1" s="1"/>
  <c r="B950" i="1"/>
  <c r="B954" i="1" s="1"/>
  <c r="B956" i="1" s="1"/>
  <c r="Y945" i="1"/>
  <c r="X945" i="1"/>
  <c r="X946" i="1" s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W944" i="1" s="1"/>
  <c r="V940" i="1"/>
  <c r="U940" i="1"/>
  <c r="T940" i="1"/>
  <c r="S940" i="1"/>
  <c r="S944" i="1" s="1"/>
  <c r="R940" i="1"/>
  <c r="Q940" i="1"/>
  <c r="P940" i="1"/>
  <c r="O940" i="1"/>
  <c r="O944" i="1" s="1"/>
  <c r="N940" i="1"/>
  <c r="M940" i="1"/>
  <c r="L940" i="1"/>
  <c r="K940" i="1"/>
  <c r="K944" i="1" s="1"/>
  <c r="J940" i="1"/>
  <c r="I940" i="1"/>
  <c r="H940" i="1"/>
  <c r="G940" i="1"/>
  <c r="G944" i="1" s="1"/>
  <c r="F940" i="1"/>
  <c r="E940" i="1"/>
  <c r="D940" i="1"/>
  <c r="C940" i="1"/>
  <c r="C944" i="1" s="1"/>
  <c r="B940" i="1"/>
  <c r="Y935" i="1"/>
  <c r="X935" i="1"/>
  <c r="X905" i="1" s="1"/>
  <c r="W935" i="1"/>
  <c r="V935" i="1"/>
  <c r="V905" i="1" s="1"/>
  <c r="U935" i="1"/>
  <c r="T935" i="1"/>
  <c r="T905" i="1" s="1"/>
  <c r="S935" i="1"/>
  <c r="R935" i="1"/>
  <c r="R905" i="1" s="1"/>
  <c r="Q935" i="1"/>
  <c r="P935" i="1"/>
  <c r="P905" i="1" s="1"/>
  <c r="O935" i="1"/>
  <c r="N935" i="1"/>
  <c r="N905" i="1" s="1"/>
  <c r="M935" i="1"/>
  <c r="L935" i="1"/>
  <c r="L905" i="1" s="1"/>
  <c r="K935" i="1"/>
  <c r="J935" i="1"/>
  <c r="J905" i="1" s="1"/>
  <c r="I935" i="1"/>
  <c r="H935" i="1"/>
  <c r="H905" i="1" s="1"/>
  <c r="G935" i="1"/>
  <c r="F935" i="1"/>
  <c r="F905" i="1" s="1"/>
  <c r="E935" i="1"/>
  <c r="D935" i="1"/>
  <c r="C935" i="1"/>
  <c r="B935" i="1"/>
  <c r="B905" i="1" s="1"/>
  <c r="Y933" i="1"/>
  <c r="Y903" i="1" s="1"/>
  <c r="Y707" i="1" s="1"/>
  <c r="Y697" i="1" s="1"/>
  <c r="X933" i="1"/>
  <c r="W933" i="1"/>
  <c r="W903" i="1" s="1"/>
  <c r="W707" i="1" s="1"/>
  <c r="W697" i="1" s="1"/>
  <c r="V933" i="1"/>
  <c r="U933" i="1"/>
  <c r="U903" i="1" s="1"/>
  <c r="U707" i="1" s="1"/>
  <c r="U697" i="1" s="1"/>
  <c r="T933" i="1"/>
  <c r="S933" i="1"/>
  <c r="S903" i="1" s="1"/>
  <c r="S707" i="1" s="1"/>
  <c r="S697" i="1" s="1"/>
  <c r="R933" i="1"/>
  <c r="Q933" i="1"/>
  <c r="Q903" i="1" s="1"/>
  <c r="Q707" i="1" s="1"/>
  <c r="Q697" i="1" s="1"/>
  <c r="P933" i="1"/>
  <c r="O933" i="1"/>
  <c r="O903" i="1" s="1"/>
  <c r="O707" i="1" s="1"/>
  <c r="O697" i="1" s="1"/>
  <c r="N933" i="1"/>
  <c r="M933" i="1"/>
  <c r="Z933" i="1" s="1"/>
  <c r="AA933" i="1" s="1"/>
  <c r="L933" i="1"/>
  <c r="K933" i="1"/>
  <c r="K903" i="1" s="1"/>
  <c r="K707" i="1" s="1"/>
  <c r="K697" i="1" s="1"/>
  <c r="J933" i="1"/>
  <c r="I933" i="1"/>
  <c r="I903" i="1" s="1"/>
  <c r="I707" i="1" s="1"/>
  <c r="I697" i="1" s="1"/>
  <c r="H933" i="1"/>
  <c r="G933" i="1"/>
  <c r="G903" i="1" s="1"/>
  <c r="G707" i="1" s="1"/>
  <c r="G697" i="1" s="1"/>
  <c r="F933" i="1"/>
  <c r="E933" i="1"/>
  <c r="E903" i="1" s="1"/>
  <c r="E707" i="1" s="1"/>
  <c r="E697" i="1" s="1"/>
  <c r="D933" i="1"/>
  <c r="C933" i="1"/>
  <c r="C903" i="1" s="1"/>
  <c r="C707" i="1" s="1"/>
  <c r="C697" i="1" s="1"/>
  <c r="B933" i="1"/>
  <c r="Y932" i="1"/>
  <c r="Y902" i="1" s="1"/>
  <c r="Y706" i="1" s="1"/>
  <c r="Y696" i="1" s="1"/>
  <c r="X932" i="1"/>
  <c r="W932" i="1"/>
  <c r="W934" i="1" s="1"/>
  <c r="V932" i="1"/>
  <c r="U932" i="1"/>
  <c r="U902" i="1" s="1"/>
  <c r="U706" i="1" s="1"/>
  <c r="U696" i="1" s="1"/>
  <c r="T932" i="1"/>
  <c r="S932" i="1"/>
  <c r="S934" i="1" s="1"/>
  <c r="R932" i="1"/>
  <c r="Q932" i="1"/>
  <c r="Q902" i="1" s="1"/>
  <c r="Q706" i="1" s="1"/>
  <c r="Q696" i="1" s="1"/>
  <c r="P932" i="1"/>
  <c r="O932" i="1"/>
  <c r="O934" i="1" s="1"/>
  <c r="N932" i="1"/>
  <c r="M932" i="1"/>
  <c r="M902" i="1" s="1"/>
  <c r="L932" i="1"/>
  <c r="K932" i="1"/>
  <c r="K934" i="1" s="1"/>
  <c r="J932" i="1"/>
  <c r="I932" i="1"/>
  <c r="I902" i="1" s="1"/>
  <c r="I706" i="1" s="1"/>
  <c r="I696" i="1" s="1"/>
  <c r="H932" i="1"/>
  <c r="G932" i="1"/>
  <c r="G934" i="1" s="1"/>
  <c r="F932" i="1"/>
  <c r="E932" i="1"/>
  <c r="E902" i="1" s="1"/>
  <c r="E706" i="1" s="1"/>
  <c r="E696" i="1" s="1"/>
  <c r="D932" i="1"/>
  <c r="C932" i="1"/>
  <c r="C934" i="1" s="1"/>
  <c r="B932" i="1"/>
  <c r="Y931" i="1"/>
  <c r="X931" i="1"/>
  <c r="X901" i="1" s="1"/>
  <c r="X705" i="1" s="1"/>
  <c r="X695" i="1" s="1"/>
  <c r="W931" i="1"/>
  <c r="V931" i="1"/>
  <c r="V901" i="1" s="1"/>
  <c r="V705" i="1" s="1"/>
  <c r="V695" i="1" s="1"/>
  <c r="U931" i="1"/>
  <c r="T931" i="1"/>
  <c r="T901" i="1" s="1"/>
  <c r="T705" i="1" s="1"/>
  <c r="T695" i="1" s="1"/>
  <c r="S931" i="1"/>
  <c r="R931" i="1"/>
  <c r="R901" i="1" s="1"/>
  <c r="R705" i="1" s="1"/>
  <c r="R695" i="1" s="1"/>
  <c r="Q931" i="1"/>
  <c r="P931" i="1"/>
  <c r="P901" i="1" s="1"/>
  <c r="P705" i="1" s="1"/>
  <c r="P695" i="1" s="1"/>
  <c r="O931" i="1"/>
  <c r="N931" i="1"/>
  <c r="Z931" i="1" s="1"/>
  <c r="AB931" i="1" s="1"/>
  <c r="M931" i="1"/>
  <c r="L931" i="1"/>
  <c r="L901" i="1" s="1"/>
  <c r="L705" i="1" s="1"/>
  <c r="L695" i="1" s="1"/>
  <c r="K931" i="1"/>
  <c r="J931" i="1"/>
  <c r="J901" i="1" s="1"/>
  <c r="J705" i="1" s="1"/>
  <c r="J695" i="1" s="1"/>
  <c r="I931" i="1"/>
  <c r="H931" i="1"/>
  <c r="H901" i="1" s="1"/>
  <c r="H705" i="1" s="1"/>
  <c r="H695" i="1" s="1"/>
  <c r="G931" i="1"/>
  <c r="F931" i="1"/>
  <c r="F901" i="1" s="1"/>
  <c r="F705" i="1" s="1"/>
  <c r="F695" i="1" s="1"/>
  <c r="E931" i="1"/>
  <c r="D931" i="1"/>
  <c r="AA931" i="1" s="1"/>
  <c r="C931" i="1"/>
  <c r="B931" i="1"/>
  <c r="B901" i="1" s="1"/>
  <c r="B705" i="1" s="1"/>
  <c r="B695" i="1" s="1"/>
  <c r="Y930" i="1"/>
  <c r="X930" i="1"/>
  <c r="X934" i="1" s="1"/>
  <c r="W930" i="1"/>
  <c r="V930" i="1"/>
  <c r="V934" i="1" s="1"/>
  <c r="V936" i="1" s="1"/>
  <c r="U930" i="1"/>
  <c r="T930" i="1"/>
  <c r="T934" i="1" s="1"/>
  <c r="S930" i="1"/>
  <c r="R930" i="1"/>
  <c r="R934" i="1" s="1"/>
  <c r="R936" i="1" s="1"/>
  <c r="Q930" i="1"/>
  <c r="P930" i="1"/>
  <c r="P934" i="1" s="1"/>
  <c r="O930" i="1"/>
  <c r="N930" i="1"/>
  <c r="N934" i="1" s="1"/>
  <c r="N936" i="1" s="1"/>
  <c r="M930" i="1"/>
  <c r="L930" i="1"/>
  <c r="L934" i="1" s="1"/>
  <c r="K930" i="1"/>
  <c r="J930" i="1"/>
  <c r="J934" i="1" s="1"/>
  <c r="J936" i="1" s="1"/>
  <c r="I930" i="1"/>
  <c r="H930" i="1"/>
  <c r="H934" i="1" s="1"/>
  <c r="G930" i="1"/>
  <c r="F930" i="1"/>
  <c r="F934" i="1" s="1"/>
  <c r="F936" i="1" s="1"/>
  <c r="E930" i="1"/>
  <c r="D930" i="1"/>
  <c r="D934" i="1" s="1"/>
  <c r="C930" i="1"/>
  <c r="B930" i="1"/>
  <c r="B934" i="1" s="1"/>
  <c r="B936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X924" i="1" s="1"/>
  <c r="W922" i="1"/>
  <c r="V922" i="1"/>
  <c r="V924" i="1" s="1"/>
  <c r="U922" i="1"/>
  <c r="T922" i="1"/>
  <c r="T924" i="1" s="1"/>
  <c r="S922" i="1"/>
  <c r="R922" i="1"/>
  <c r="R924" i="1" s="1"/>
  <c r="Q922" i="1"/>
  <c r="P922" i="1"/>
  <c r="P924" i="1" s="1"/>
  <c r="O922" i="1"/>
  <c r="N922" i="1"/>
  <c r="N924" i="1" s="1"/>
  <c r="M922" i="1"/>
  <c r="L922" i="1"/>
  <c r="L924" i="1" s="1"/>
  <c r="K922" i="1"/>
  <c r="J922" i="1"/>
  <c r="J924" i="1" s="1"/>
  <c r="I922" i="1"/>
  <c r="H922" i="1"/>
  <c r="H924" i="1" s="1"/>
  <c r="G922" i="1"/>
  <c r="F922" i="1"/>
  <c r="F924" i="1" s="1"/>
  <c r="E922" i="1"/>
  <c r="D922" i="1"/>
  <c r="D924" i="1" s="1"/>
  <c r="C922" i="1"/>
  <c r="B922" i="1"/>
  <c r="B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V920" i="1"/>
  <c r="U920" i="1"/>
  <c r="U924" i="1" s="1"/>
  <c r="T920" i="1"/>
  <c r="S920" i="1"/>
  <c r="S924" i="1" s="1"/>
  <c r="R920" i="1"/>
  <c r="Q920" i="1"/>
  <c r="Q924" i="1" s="1"/>
  <c r="P920" i="1"/>
  <c r="O920" i="1"/>
  <c r="O924" i="1" s="1"/>
  <c r="N920" i="1"/>
  <c r="M920" i="1"/>
  <c r="M924" i="1" s="1"/>
  <c r="L920" i="1"/>
  <c r="K920" i="1"/>
  <c r="K924" i="1" s="1"/>
  <c r="J920" i="1"/>
  <c r="I920" i="1"/>
  <c r="I924" i="1" s="1"/>
  <c r="H920" i="1"/>
  <c r="G920" i="1"/>
  <c r="G924" i="1" s="1"/>
  <c r="F920" i="1"/>
  <c r="E920" i="1"/>
  <c r="E924" i="1" s="1"/>
  <c r="D920" i="1"/>
  <c r="C920" i="1"/>
  <c r="C924" i="1" s="1"/>
  <c r="B920" i="1"/>
  <c r="Y915" i="1"/>
  <c r="Y916" i="1" s="1"/>
  <c r="X915" i="1"/>
  <c r="W915" i="1"/>
  <c r="V915" i="1"/>
  <c r="U915" i="1"/>
  <c r="U916" i="1" s="1"/>
  <c r="T915" i="1"/>
  <c r="S915" i="1"/>
  <c r="R915" i="1"/>
  <c r="Q915" i="1"/>
  <c r="Q916" i="1" s="1"/>
  <c r="P915" i="1"/>
  <c r="O915" i="1"/>
  <c r="N915" i="1"/>
  <c r="M915" i="1"/>
  <c r="M916" i="1" s="1"/>
  <c r="L915" i="1"/>
  <c r="K915" i="1"/>
  <c r="J915" i="1"/>
  <c r="I915" i="1"/>
  <c r="I916" i="1" s="1"/>
  <c r="H915" i="1"/>
  <c r="G915" i="1"/>
  <c r="F915" i="1"/>
  <c r="E915" i="1"/>
  <c r="E916" i="1" s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00" i="1" s="1"/>
  <c r="W910" i="1"/>
  <c r="W914" i="1" s="1"/>
  <c r="V910" i="1"/>
  <c r="V900" i="1" s="1"/>
  <c r="U910" i="1"/>
  <c r="U914" i="1" s="1"/>
  <c r="T910" i="1"/>
  <c r="T900" i="1" s="1"/>
  <c r="S910" i="1"/>
  <c r="S914" i="1" s="1"/>
  <c r="R910" i="1"/>
  <c r="R900" i="1" s="1"/>
  <c r="Q910" i="1"/>
  <c r="Q914" i="1" s="1"/>
  <c r="P910" i="1"/>
  <c r="P900" i="1" s="1"/>
  <c r="O910" i="1"/>
  <c r="O914" i="1" s="1"/>
  <c r="N910" i="1"/>
  <c r="N900" i="1" s="1"/>
  <c r="M910" i="1"/>
  <c r="M914" i="1" s="1"/>
  <c r="L910" i="1"/>
  <c r="L900" i="1" s="1"/>
  <c r="K910" i="1"/>
  <c r="K914" i="1" s="1"/>
  <c r="J910" i="1"/>
  <c r="J900" i="1" s="1"/>
  <c r="I910" i="1"/>
  <c r="I914" i="1" s="1"/>
  <c r="H910" i="1"/>
  <c r="H900" i="1" s="1"/>
  <c r="G910" i="1"/>
  <c r="G914" i="1" s="1"/>
  <c r="F910" i="1"/>
  <c r="F900" i="1" s="1"/>
  <c r="E910" i="1"/>
  <c r="E914" i="1" s="1"/>
  <c r="D910" i="1"/>
  <c r="C910" i="1"/>
  <c r="C914" i="1" s="1"/>
  <c r="B910" i="1"/>
  <c r="B900" i="1" s="1"/>
  <c r="Y905" i="1"/>
  <c r="W905" i="1"/>
  <c r="U905" i="1"/>
  <c r="S905" i="1"/>
  <c r="Q905" i="1"/>
  <c r="O905" i="1"/>
  <c r="M905" i="1"/>
  <c r="Z905" i="1" s="1"/>
  <c r="K905" i="1"/>
  <c r="I905" i="1"/>
  <c r="G905" i="1"/>
  <c r="E905" i="1"/>
  <c r="C905" i="1"/>
  <c r="X903" i="1"/>
  <c r="V903" i="1"/>
  <c r="T903" i="1"/>
  <c r="R903" i="1"/>
  <c r="P903" i="1"/>
  <c r="N903" i="1"/>
  <c r="L903" i="1"/>
  <c r="J903" i="1"/>
  <c r="H903" i="1"/>
  <c r="F903" i="1"/>
  <c r="D903" i="1"/>
  <c r="B903" i="1"/>
  <c r="X902" i="1"/>
  <c r="V902" i="1"/>
  <c r="T902" i="1"/>
  <c r="R902" i="1"/>
  <c r="P902" i="1"/>
  <c r="N902" i="1"/>
  <c r="L902" i="1"/>
  <c r="J902" i="1"/>
  <c r="H902" i="1"/>
  <c r="F902" i="1"/>
  <c r="D902" i="1"/>
  <c r="B902" i="1"/>
  <c r="Y901" i="1"/>
  <c r="W901" i="1"/>
  <c r="U901" i="1"/>
  <c r="S901" i="1"/>
  <c r="Q901" i="1"/>
  <c r="O901" i="1"/>
  <c r="M901" i="1"/>
  <c r="K901" i="1"/>
  <c r="I901" i="1"/>
  <c r="G901" i="1"/>
  <c r="E901" i="1"/>
  <c r="C901" i="1"/>
  <c r="Y900" i="1"/>
  <c r="Y904" i="1" s="1"/>
  <c r="W900" i="1"/>
  <c r="U900" i="1"/>
  <c r="U904" i="1" s="1"/>
  <c r="S900" i="1"/>
  <c r="Q900" i="1"/>
  <c r="Q904" i="1" s="1"/>
  <c r="O900" i="1"/>
  <c r="M900" i="1"/>
  <c r="K900" i="1"/>
  <c r="I900" i="1"/>
  <c r="I904" i="1" s="1"/>
  <c r="G900" i="1"/>
  <c r="E900" i="1"/>
  <c r="E904" i="1" s="1"/>
  <c r="C900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Z888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X891" i="1" s="1"/>
  <c r="X893" i="1" s="1"/>
  <c r="W887" i="1"/>
  <c r="W891" i="1" s="1"/>
  <c r="V887" i="1"/>
  <c r="V891" i="1" s="1"/>
  <c r="V893" i="1" s="1"/>
  <c r="U887" i="1"/>
  <c r="U891" i="1" s="1"/>
  <c r="T887" i="1"/>
  <c r="T891" i="1" s="1"/>
  <c r="T893" i="1" s="1"/>
  <c r="S887" i="1"/>
  <c r="S891" i="1" s="1"/>
  <c r="R887" i="1"/>
  <c r="R891" i="1" s="1"/>
  <c r="R893" i="1" s="1"/>
  <c r="Q887" i="1"/>
  <c r="Q891" i="1" s="1"/>
  <c r="P887" i="1"/>
  <c r="P891" i="1" s="1"/>
  <c r="P893" i="1" s="1"/>
  <c r="O887" i="1"/>
  <c r="O891" i="1" s="1"/>
  <c r="N887" i="1"/>
  <c r="N891" i="1" s="1"/>
  <c r="N893" i="1" s="1"/>
  <c r="M887" i="1"/>
  <c r="M891" i="1" s="1"/>
  <c r="L887" i="1"/>
  <c r="L891" i="1" s="1"/>
  <c r="L893" i="1" s="1"/>
  <c r="K887" i="1"/>
  <c r="K891" i="1" s="1"/>
  <c r="J887" i="1"/>
  <c r="J891" i="1" s="1"/>
  <c r="J893" i="1" s="1"/>
  <c r="I887" i="1"/>
  <c r="I891" i="1" s="1"/>
  <c r="H887" i="1"/>
  <c r="H891" i="1" s="1"/>
  <c r="H893" i="1" s="1"/>
  <c r="G887" i="1"/>
  <c r="G891" i="1" s="1"/>
  <c r="F887" i="1"/>
  <c r="F891" i="1" s="1"/>
  <c r="F893" i="1" s="1"/>
  <c r="E887" i="1"/>
  <c r="E891" i="1" s="1"/>
  <c r="D887" i="1"/>
  <c r="C887" i="1"/>
  <c r="C891" i="1" s="1"/>
  <c r="B887" i="1"/>
  <c r="B891" i="1" s="1"/>
  <c r="B893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Z882" i="1" s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AA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W877" i="1"/>
  <c r="W881" i="1" s="1"/>
  <c r="W883" i="1" s="1"/>
  <c r="V877" i="1"/>
  <c r="V881" i="1" s="1"/>
  <c r="U877" i="1"/>
  <c r="U881" i="1" s="1"/>
  <c r="U883" i="1" s="1"/>
  <c r="T877" i="1"/>
  <c r="T881" i="1" s="1"/>
  <c r="S877" i="1"/>
  <c r="S881" i="1" s="1"/>
  <c r="S883" i="1" s="1"/>
  <c r="R877" i="1"/>
  <c r="R881" i="1" s="1"/>
  <c r="Q877" i="1"/>
  <c r="Q881" i="1" s="1"/>
  <c r="Q883" i="1" s="1"/>
  <c r="P877" i="1"/>
  <c r="P881" i="1" s="1"/>
  <c r="O877" i="1"/>
  <c r="O881" i="1" s="1"/>
  <c r="O883" i="1" s="1"/>
  <c r="N877" i="1"/>
  <c r="N881" i="1" s="1"/>
  <c r="M877" i="1"/>
  <c r="M881" i="1" s="1"/>
  <c r="M883" i="1" s="1"/>
  <c r="L877" i="1"/>
  <c r="L881" i="1" s="1"/>
  <c r="K877" i="1"/>
  <c r="K881" i="1" s="1"/>
  <c r="K883" i="1" s="1"/>
  <c r="J877" i="1"/>
  <c r="J881" i="1" s="1"/>
  <c r="I877" i="1"/>
  <c r="I881" i="1" s="1"/>
  <c r="I883" i="1" s="1"/>
  <c r="H877" i="1"/>
  <c r="H881" i="1" s="1"/>
  <c r="G877" i="1"/>
  <c r="G881" i="1" s="1"/>
  <c r="G883" i="1" s="1"/>
  <c r="F877" i="1"/>
  <c r="F881" i="1" s="1"/>
  <c r="E877" i="1"/>
  <c r="E881" i="1" s="1"/>
  <c r="E883" i="1" s="1"/>
  <c r="D877" i="1"/>
  <c r="D881" i="1" s="1"/>
  <c r="C877" i="1"/>
  <c r="C881" i="1" s="1"/>
  <c r="C883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V871" i="1" s="1"/>
  <c r="V873" i="1" s="1"/>
  <c r="U869" i="1"/>
  <c r="T869" i="1"/>
  <c r="S869" i="1"/>
  <c r="R869" i="1"/>
  <c r="R871" i="1" s="1"/>
  <c r="R873" i="1" s="1"/>
  <c r="Q869" i="1"/>
  <c r="P869" i="1"/>
  <c r="O869" i="1"/>
  <c r="N869" i="1"/>
  <c r="N871" i="1" s="1"/>
  <c r="N873" i="1" s="1"/>
  <c r="M869" i="1"/>
  <c r="L869" i="1"/>
  <c r="K869" i="1"/>
  <c r="J869" i="1"/>
  <c r="J871" i="1" s="1"/>
  <c r="J873" i="1" s="1"/>
  <c r="I869" i="1"/>
  <c r="H869" i="1"/>
  <c r="G869" i="1"/>
  <c r="F869" i="1"/>
  <c r="F871" i="1" s="1"/>
  <c r="F873" i="1" s="1"/>
  <c r="E869" i="1"/>
  <c r="D869" i="1"/>
  <c r="C869" i="1"/>
  <c r="B869" i="1"/>
  <c r="B871" i="1" s="1"/>
  <c r="B873" i="1" s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X873" i="1" s="1"/>
  <c r="W867" i="1"/>
  <c r="W871" i="1" s="1"/>
  <c r="V867" i="1"/>
  <c r="U867" i="1"/>
  <c r="U871" i="1" s="1"/>
  <c r="T867" i="1"/>
  <c r="T871" i="1" s="1"/>
  <c r="T873" i="1" s="1"/>
  <c r="S867" i="1"/>
  <c r="S871" i="1" s="1"/>
  <c r="R867" i="1"/>
  <c r="Q867" i="1"/>
  <c r="Q871" i="1" s="1"/>
  <c r="P867" i="1"/>
  <c r="P871" i="1" s="1"/>
  <c r="P873" i="1" s="1"/>
  <c r="O867" i="1"/>
  <c r="O871" i="1" s="1"/>
  <c r="N867" i="1"/>
  <c r="Z867" i="1" s="1"/>
  <c r="M867" i="1"/>
  <c r="M871" i="1" s="1"/>
  <c r="L867" i="1"/>
  <c r="L871" i="1" s="1"/>
  <c r="L873" i="1" s="1"/>
  <c r="K867" i="1"/>
  <c r="K871" i="1" s="1"/>
  <c r="J867" i="1"/>
  <c r="I867" i="1"/>
  <c r="I871" i="1" s="1"/>
  <c r="H867" i="1"/>
  <c r="H871" i="1" s="1"/>
  <c r="H873" i="1" s="1"/>
  <c r="G867" i="1"/>
  <c r="G871" i="1" s="1"/>
  <c r="F867" i="1"/>
  <c r="E867" i="1"/>
  <c r="E871" i="1" s="1"/>
  <c r="D867" i="1"/>
  <c r="C867" i="1"/>
  <c r="C871" i="1" s="1"/>
  <c r="B867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Y863" i="1" s="1"/>
  <c r="X857" i="1"/>
  <c r="X861" i="1" s="1"/>
  <c r="W857" i="1"/>
  <c r="W861" i="1" s="1"/>
  <c r="W863" i="1" s="1"/>
  <c r="V857" i="1"/>
  <c r="V861" i="1" s="1"/>
  <c r="U857" i="1"/>
  <c r="U861" i="1" s="1"/>
  <c r="U863" i="1" s="1"/>
  <c r="T857" i="1"/>
  <c r="T861" i="1" s="1"/>
  <c r="S857" i="1"/>
  <c r="S861" i="1" s="1"/>
  <c r="S863" i="1" s="1"/>
  <c r="R857" i="1"/>
  <c r="R861" i="1" s="1"/>
  <c r="Q857" i="1"/>
  <c r="Q861" i="1" s="1"/>
  <c r="Q863" i="1" s="1"/>
  <c r="P857" i="1"/>
  <c r="P861" i="1" s="1"/>
  <c r="O857" i="1"/>
  <c r="O861" i="1" s="1"/>
  <c r="O863" i="1" s="1"/>
  <c r="N857" i="1"/>
  <c r="N861" i="1" s="1"/>
  <c r="M857" i="1"/>
  <c r="Z857" i="1" s="1"/>
  <c r="L857" i="1"/>
  <c r="L861" i="1" s="1"/>
  <c r="K857" i="1"/>
  <c r="K861" i="1" s="1"/>
  <c r="K863" i="1" s="1"/>
  <c r="J857" i="1"/>
  <c r="J861" i="1" s="1"/>
  <c r="I857" i="1"/>
  <c r="I861" i="1" s="1"/>
  <c r="I863" i="1" s="1"/>
  <c r="H857" i="1"/>
  <c r="H861" i="1" s="1"/>
  <c r="G857" i="1"/>
  <c r="G861" i="1" s="1"/>
  <c r="G863" i="1" s="1"/>
  <c r="F857" i="1"/>
  <c r="F861" i="1" s="1"/>
  <c r="E857" i="1"/>
  <c r="E861" i="1" s="1"/>
  <c r="E863" i="1" s="1"/>
  <c r="D857" i="1"/>
  <c r="D861" i="1" s="1"/>
  <c r="C857" i="1"/>
  <c r="C861" i="1" s="1"/>
  <c r="C863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AA849" i="1" s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AA838" i="1" s="1"/>
  <c r="C838" i="1"/>
  <c r="B838" i="1"/>
  <c r="Y837" i="1"/>
  <c r="Y841" i="1" s="1"/>
  <c r="Y843" i="1" s="1"/>
  <c r="X837" i="1"/>
  <c r="X841" i="1" s="1"/>
  <c r="W837" i="1"/>
  <c r="W841" i="1" s="1"/>
  <c r="V837" i="1"/>
  <c r="V841" i="1" s="1"/>
  <c r="U837" i="1"/>
  <c r="U841" i="1" s="1"/>
  <c r="U843" i="1" s="1"/>
  <c r="T837" i="1"/>
  <c r="T841" i="1" s="1"/>
  <c r="S837" i="1"/>
  <c r="S841" i="1" s="1"/>
  <c r="R837" i="1"/>
  <c r="R841" i="1" s="1"/>
  <c r="Q837" i="1"/>
  <c r="Q841" i="1" s="1"/>
  <c r="Q843" i="1" s="1"/>
  <c r="P837" i="1"/>
  <c r="P841" i="1" s="1"/>
  <c r="O837" i="1"/>
  <c r="O841" i="1" s="1"/>
  <c r="N837" i="1"/>
  <c r="N841" i="1" s="1"/>
  <c r="M837" i="1"/>
  <c r="M841" i="1" s="1"/>
  <c r="M843" i="1" s="1"/>
  <c r="L837" i="1"/>
  <c r="L841" i="1" s="1"/>
  <c r="K837" i="1"/>
  <c r="K841" i="1" s="1"/>
  <c r="J837" i="1"/>
  <c r="J841" i="1" s="1"/>
  <c r="I837" i="1"/>
  <c r="I841" i="1" s="1"/>
  <c r="I843" i="1" s="1"/>
  <c r="H837" i="1"/>
  <c r="H841" i="1" s="1"/>
  <c r="G837" i="1"/>
  <c r="G841" i="1" s="1"/>
  <c r="F837" i="1"/>
  <c r="F841" i="1" s="1"/>
  <c r="E837" i="1"/>
  <c r="E841" i="1" s="1"/>
  <c r="E843" i="1" s="1"/>
  <c r="D837" i="1"/>
  <c r="C837" i="1"/>
  <c r="C841" i="1" s="1"/>
  <c r="B837" i="1"/>
  <c r="B841" i="1" s="1"/>
  <c r="Z835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C827" i="1"/>
  <c r="C831" i="1" s="1"/>
  <c r="B827" i="1"/>
  <c r="B831" i="1" s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Z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D811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Z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Z727" i="1" s="1"/>
  <c r="Z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D731" i="1" s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Z717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W709" i="1"/>
  <c r="S709" i="1"/>
  <c r="O709" i="1"/>
  <c r="K709" i="1"/>
  <c r="G709" i="1"/>
  <c r="C709" i="1"/>
  <c r="X707" i="1"/>
  <c r="V707" i="1"/>
  <c r="T707" i="1"/>
  <c r="R707" i="1"/>
  <c r="P707" i="1"/>
  <c r="N707" i="1"/>
  <c r="L707" i="1"/>
  <c r="J707" i="1"/>
  <c r="H707" i="1"/>
  <c r="F707" i="1"/>
  <c r="D707" i="1"/>
  <c r="B707" i="1"/>
  <c r="X706" i="1"/>
  <c r="V706" i="1"/>
  <c r="T706" i="1"/>
  <c r="R706" i="1"/>
  <c r="P706" i="1"/>
  <c r="N706" i="1"/>
  <c r="L706" i="1"/>
  <c r="J706" i="1"/>
  <c r="H706" i="1"/>
  <c r="F706" i="1"/>
  <c r="D706" i="1"/>
  <c r="B706" i="1"/>
  <c r="Y705" i="1"/>
  <c r="W705" i="1"/>
  <c r="U705" i="1"/>
  <c r="S705" i="1"/>
  <c r="Q705" i="1"/>
  <c r="O705" i="1"/>
  <c r="K705" i="1"/>
  <c r="I705" i="1"/>
  <c r="G705" i="1"/>
  <c r="E705" i="1"/>
  <c r="C705" i="1"/>
  <c r="Z701" i="1"/>
  <c r="W699" i="1"/>
  <c r="S699" i="1"/>
  <c r="O699" i="1"/>
  <c r="K699" i="1"/>
  <c r="G699" i="1"/>
  <c r="C699" i="1"/>
  <c r="X697" i="1"/>
  <c r="V697" i="1"/>
  <c r="T697" i="1"/>
  <c r="R697" i="1"/>
  <c r="P697" i="1"/>
  <c r="N697" i="1"/>
  <c r="L697" i="1"/>
  <c r="J697" i="1"/>
  <c r="H697" i="1"/>
  <c r="F697" i="1"/>
  <c r="D697" i="1"/>
  <c r="B697" i="1"/>
  <c r="X696" i="1"/>
  <c r="V696" i="1"/>
  <c r="T696" i="1"/>
  <c r="R696" i="1"/>
  <c r="P696" i="1"/>
  <c r="N696" i="1"/>
  <c r="L696" i="1"/>
  <c r="J696" i="1"/>
  <c r="H696" i="1"/>
  <c r="F696" i="1"/>
  <c r="D696" i="1"/>
  <c r="B696" i="1"/>
  <c r="Y695" i="1"/>
  <c r="W695" i="1"/>
  <c r="U695" i="1"/>
  <c r="S695" i="1"/>
  <c r="Q695" i="1"/>
  <c r="O695" i="1"/>
  <c r="K695" i="1"/>
  <c r="I695" i="1"/>
  <c r="G695" i="1"/>
  <c r="E695" i="1"/>
  <c r="C695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M688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C684" i="1"/>
  <c r="C688" i="1" s="1"/>
  <c r="B684" i="1"/>
  <c r="B688" i="1" s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W675" i="1" s="1"/>
  <c r="V671" i="1"/>
  <c r="V675" i="1" s="1"/>
  <c r="U671" i="1"/>
  <c r="U675" i="1" s="1"/>
  <c r="T671" i="1"/>
  <c r="T675" i="1" s="1"/>
  <c r="S671" i="1"/>
  <c r="S675" i="1" s="1"/>
  <c r="R671" i="1"/>
  <c r="R675" i="1" s="1"/>
  <c r="Q671" i="1"/>
  <c r="Q675" i="1" s="1"/>
  <c r="P671" i="1"/>
  <c r="P675" i="1" s="1"/>
  <c r="O671" i="1"/>
  <c r="O675" i="1" s="1"/>
  <c r="N671" i="1"/>
  <c r="N675" i="1" s="1"/>
  <c r="M671" i="1"/>
  <c r="M675" i="1" s="1"/>
  <c r="L671" i="1"/>
  <c r="L675" i="1" s="1"/>
  <c r="K671" i="1"/>
  <c r="K675" i="1" s="1"/>
  <c r="J671" i="1"/>
  <c r="J675" i="1" s="1"/>
  <c r="I671" i="1"/>
  <c r="I675" i="1" s="1"/>
  <c r="H671" i="1"/>
  <c r="H675" i="1" s="1"/>
  <c r="G671" i="1"/>
  <c r="G675" i="1" s="1"/>
  <c r="F671" i="1"/>
  <c r="F675" i="1" s="1"/>
  <c r="E671" i="1"/>
  <c r="E675" i="1" s="1"/>
  <c r="D671" i="1"/>
  <c r="C671" i="1"/>
  <c r="C675" i="1" s="1"/>
  <c r="B671" i="1"/>
  <c r="B675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C638" i="1"/>
  <c r="C642" i="1" s="1"/>
  <c r="B638" i="1"/>
  <c r="B642" i="1" s="1"/>
  <c r="Y633" i="1"/>
  <c r="Y634" i="1" s="1"/>
  <c r="X633" i="1"/>
  <c r="W633" i="1"/>
  <c r="V633" i="1"/>
  <c r="U633" i="1"/>
  <c r="U634" i="1" s="1"/>
  <c r="T633" i="1"/>
  <c r="S633" i="1"/>
  <c r="R633" i="1"/>
  <c r="Q633" i="1"/>
  <c r="Q634" i="1" s="1"/>
  <c r="P633" i="1"/>
  <c r="O633" i="1"/>
  <c r="N633" i="1"/>
  <c r="M633" i="1"/>
  <c r="Z633" i="1" s="1"/>
  <c r="L633" i="1"/>
  <c r="K633" i="1"/>
  <c r="J633" i="1"/>
  <c r="I633" i="1"/>
  <c r="I634" i="1" s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W628" i="1"/>
  <c r="W632" i="1" s="1"/>
  <c r="V628" i="1"/>
  <c r="V632" i="1" s="1"/>
  <c r="U628" i="1"/>
  <c r="U632" i="1" s="1"/>
  <c r="T628" i="1"/>
  <c r="S628" i="1"/>
  <c r="S632" i="1" s="1"/>
  <c r="R628" i="1"/>
  <c r="R632" i="1" s="1"/>
  <c r="Q628" i="1"/>
  <c r="Q632" i="1" s="1"/>
  <c r="P628" i="1"/>
  <c r="O628" i="1"/>
  <c r="O632" i="1" s="1"/>
  <c r="N628" i="1"/>
  <c r="N632" i="1" s="1"/>
  <c r="M628" i="1"/>
  <c r="M632" i="1" s="1"/>
  <c r="L628" i="1"/>
  <c r="K628" i="1"/>
  <c r="K632" i="1" s="1"/>
  <c r="J628" i="1"/>
  <c r="J632" i="1" s="1"/>
  <c r="I628" i="1"/>
  <c r="I632" i="1" s="1"/>
  <c r="H628" i="1"/>
  <c r="G628" i="1"/>
  <c r="G632" i="1" s="1"/>
  <c r="F628" i="1"/>
  <c r="F632" i="1" s="1"/>
  <c r="E628" i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Z623" i="1" s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L624" i="1" s="1"/>
  <c r="K618" i="1"/>
  <c r="K622" i="1" s="1"/>
  <c r="J618" i="1"/>
  <c r="J622" i="1" s="1"/>
  <c r="I618" i="1"/>
  <c r="I622" i="1" s="1"/>
  <c r="H618" i="1"/>
  <c r="H622" i="1" s="1"/>
  <c r="H624" i="1" s="1"/>
  <c r="G618" i="1"/>
  <c r="G622" i="1" s="1"/>
  <c r="F618" i="1"/>
  <c r="F622" i="1" s="1"/>
  <c r="E618" i="1"/>
  <c r="E622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Z606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Z588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Z568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Y544" i="1" s="1"/>
  <c r="X543" i="1"/>
  <c r="W543" i="1"/>
  <c r="V543" i="1"/>
  <c r="U543" i="1"/>
  <c r="U544" i="1" s="1"/>
  <c r="T543" i="1"/>
  <c r="S543" i="1"/>
  <c r="R543" i="1"/>
  <c r="Q543" i="1"/>
  <c r="Q544" i="1" s="1"/>
  <c r="P543" i="1"/>
  <c r="O543" i="1"/>
  <c r="N543" i="1"/>
  <c r="M543" i="1"/>
  <c r="M544" i="1" s="1"/>
  <c r="L543" i="1"/>
  <c r="K543" i="1"/>
  <c r="J543" i="1"/>
  <c r="I543" i="1"/>
  <c r="I544" i="1" s="1"/>
  <c r="H543" i="1"/>
  <c r="G543" i="1"/>
  <c r="F543" i="1"/>
  <c r="E543" i="1"/>
  <c r="E544" i="1" s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X533" i="1"/>
  <c r="W533" i="1"/>
  <c r="V533" i="1"/>
  <c r="V534" i="1" s="1"/>
  <c r="U533" i="1"/>
  <c r="T533" i="1"/>
  <c r="S533" i="1"/>
  <c r="R533" i="1"/>
  <c r="R534" i="1" s="1"/>
  <c r="Q533" i="1"/>
  <c r="P533" i="1"/>
  <c r="O533" i="1"/>
  <c r="N533" i="1"/>
  <c r="N534" i="1" s="1"/>
  <c r="M533" i="1"/>
  <c r="L533" i="1"/>
  <c r="K533" i="1"/>
  <c r="J533" i="1"/>
  <c r="J534" i="1" s="1"/>
  <c r="I533" i="1"/>
  <c r="H533" i="1"/>
  <c r="G533" i="1"/>
  <c r="F533" i="1"/>
  <c r="F534" i="1" s="1"/>
  <c r="E533" i="1"/>
  <c r="D533" i="1"/>
  <c r="C533" i="1"/>
  <c r="B533" i="1"/>
  <c r="B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X524" i="1" s="1"/>
  <c r="W523" i="1"/>
  <c r="V523" i="1"/>
  <c r="U523" i="1"/>
  <c r="T523" i="1"/>
  <c r="T524" i="1" s="1"/>
  <c r="S523" i="1"/>
  <c r="R523" i="1"/>
  <c r="Q523" i="1"/>
  <c r="P523" i="1"/>
  <c r="P524" i="1" s="1"/>
  <c r="O523" i="1"/>
  <c r="N523" i="1"/>
  <c r="M523" i="1"/>
  <c r="L523" i="1"/>
  <c r="L524" i="1" s="1"/>
  <c r="K523" i="1"/>
  <c r="J523" i="1"/>
  <c r="I523" i="1"/>
  <c r="H523" i="1"/>
  <c r="H524" i="1" s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Z516" i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Z513" i="1" s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B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Z478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D482" i="1" s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W440" i="1" s="1"/>
  <c r="V436" i="1"/>
  <c r="V440" i="1" s="1"/>
  <c r="U436" i="1"/>
  <c r="U440" i="1" s="1"/>
  <c r="T436" i="1"/>
  <c r="T440" i="1" s="1"/>
  <c r="S436" i="1"/>
  <c r="S440" i="1" s="1"/>
  <c r="R436" i="1"/>
  <c r="R440" i="1" s="1"/>
  <c r="Q436" i="1"/>
  <c r="Q440" i="1" s="1"/>
  <c r="P436" i="1"/>
  <c r="P440" i="1" s="1"/>
  <c r="O436" i="1"/>
  <c r="O440" i="1" s="1"/>
  <c r="N436" i="1"/>
  <c r="N440" i="1" s="1"/>
  <c r="M436" i="1"/>
  <c r="Z436" i="1" s="1"/>
  <c r="L436" i="1"/>
  <c r="L440" i="1" s="1"/>
  <c r="K436" i="1"/>
  <c r="K440" i="1" s="1"/>
  <c r="J436" i="1"/>
  <c r="J440" i="1" s="1"/>
  <c r="I436" i="1"/>
  <c r="I440" i="1" s="1"/>
  <c r="H436" i="1"/>
  <c r="H440" i="1" s="1"/>
  <c r="G436" i="1"/>
  <c r="G440" i="1" s="1"/>
  <c r="F436" i="1"/>
  <c r="F440" i="1" s="1"/>
  <c r="E436" i="1"/>
  <c r="E440" i="1" s="1"/>
  <c r="D436" i="1"/>
  <c r="D440" i="1" s="1"/>
  <c r="C436" i="1"/>
  <c r="C440" i="1" s="1"/>
  <c r="B436" i="1"/>
  <c r="B440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Z416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Z396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M370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Z294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Z268" i="1" s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W270" i="1" s="1"/>
  <c r="V266" i="1"/>
  <c r="V270" i="1" s="1"/>
  <c r="U266" i="1"/>
  <c r="T266" i="1"/>
  <c r="S266" i="1"/>
  <c r="S270" i="1" s="1"/>
  <c r="R266" i="1"/>
  <c r="R270" i="1" s="1"/>
  <c r="Q266" i="1"/>
  <c r="P266" i="1"/>
  <c r="O266" i="1"/>
  <c r="O270" i="1" s="1"/>
  <c r="N266" i="1"/>
  <c r="N270" i="1" s="1"/>
  <c r="M266" i="1"/>
  <c r="L266" i="1"/>
  <c r="K266" i="1"/>
  <c r="K270" i="1" s="1"/>
  <c r="J266" i="1"/>
  <c r="J270" i="1" s="1"/>
  <c r="I266" i="1"/>
  <c r="H266" i="1"/>
  <c r="G266" i="1"/>
  <c r="G270" i="1" s="1"/>
  <c r="F266" i="1"/>
  <c r="F270" i="1" s="1"/>
  <c r="E266" i="1"/>
  <c r="D266" i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AA257" i="1" s="1"/>
  <c r="C257" i="1"/>
  <c r="B257" i="1"/>
  <c r="Y256" i="1"/>
  <c r="Y260" i="1" s="1"/>
  <c r="X256" i="1"/>
  <c r="X260" i="1" s="1"/>
  <c r="W256" i="1"/>
  <c r="W260" i="1" s="1"/>
  <c r="V256" i="1"/>
  <c r="V260" i="1" s="1"/>
  <c r="U256" i="1"/>
  <c r="U260" i="1" s="1"/>
  <c r="T256" i="1"/>
  <c r="T260" i="1" s="1"/>
  <c r="S256" i="1"/>
  <c r="S260" i="1" s="1"/>
  <c r="R256" i="1"/>
  <c r="R260" i="1" s="1"/>
  <c r="Q256" i="1"/>
  <c r="Q260" i="1" s="1"/>
  <c r="P256" i="1"/>
  <c r="P260" i="1" s="1"/>
  <c r="O256" i="1"/>
  <c r="O260" i="1" s="1"/>
  <c r="N256" i="1"/>
  <c r="N260" i="1" s="1"/>
  <c r="M256" i="1"/>
  <c r="Z256" i="1" s="1"/>
  <c r="L256" i="1"/>
  <c r="L260" i="1" s="1"/>
  <c r="K256" i="1"/>
  <c r="K260" i="1" s="1"/>
  <c r="J256" i="1"/>
  <c r="J260" i="1" s="1"/>
  <c r="I256" i="1"/>
  <c r="I260" i="1" s="1"/>
  <c r="H256" i="1"/>
  <c r="H260" i="1" s="1"/>
  <c r="G256" i="1"/>
  <c r="G260" i="1" s="1"/>
  <c r="F256" i="1"/>
  <c r="F260" i="1" s="1"/>
  <c r="E256" i="1"/>
  <c r="E260" i="1" s="1"/>
  <c r="D256" i="1"/>
  <c r="D260" i="1" s="1"/>
  <c r="C256" i="1"/>
  <c r="C260" i="1" s="1"/>
  <c r="B256" i="1"/>
  <c r="B260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Z25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X20" i="1"/>
  <c r="W20" i="1"/>
  <c r="W210" i="1" s="1"/>
  <c r="V20" i="1"/>
  <c r="U20" i="1"/>
  <c r="T20" i="1"/>
  <c r="S20" i="1"/>
  <c r="S210" i="1" s="1"/>
  <c r="R20" i="1"/>
  <c r="Q20" i="1"/>
  <c r="P20" i="1"/>
  <c r="O20" i="1"/>
  <c r="O210" i="1" s="1"/>
  <c r="N20" i="1"/>
  <c r="M20" i="1"/>
  <c r="L20" i="1"/>
  <c r="K20" i="1"/>
  <c r="K210" i="1" s="1"/>
  <c r="J20" i="1"/>
  <c r="I20" i="1"/>
  <c r="H20" i="1"/>
  <c r="G20" i="1"/>
  <c r="G210" i="1" s="1"/>
  <c r="F20" i="1"/>
  <c r="E20" i="1"/>
  <c r="D20" i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B21" i="1" l="1"/>
  <c r="F21" i="1"/>
  <c r="J21" i="1"/>
  <c r="N21" i="1"/>
  <c r="R21" i="1"/>
  <c r="V2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M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Q81" i="1"/>
  <c r="U81" i="1"/>
  <c r="Y81" i="1"/>
  <c r="E91" i="1"/>
  <c r="I91" i="1"/>
  <c r="M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Q121" i="1"/>
  <c r="U121" i="1"/>
  <c r="Y121" i="1"/>
  <c r="E131" i="1"/>
  <c r="I131" i="1"/>
  <c r="M131" i="1"/>
  <c r="Q131" i="1"/>
  <c r="U131" i="1"/>
  <c r="Y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09" i="1"/>
  <c r="I209" i="1"/>
  <c r="M209" i="1"/>
  <c r="Z205" i="1"/>
  <c r="Q209" i="1"/>
  <c r="U209" i="1"/>
  <c r="Y209" i="1"/>
  <c r="Z206" i="1"/>
  <c r="B222" i="1"/>
  <c r="F222" i="1"/>
  <c r="J222" i="1"/>
  <c r="N222" i="1"/>
  <c r="R222" i="1"/>
  <c r="V222" i="1"/>
  <c r="B232" i="1"/>
  <c r="F232" i="1"/>
  <c r="J232" i="1"/>
  <c r="N232" i="1"/>
  <c r="R232" i="1"/>
  <c r="V232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AB256" i="1"/>
  <c r="Z260" i="1"/>
  <c r="AB260" i="1" s="1"/>
  <c r="C262" i="1"/>
  <c r="G262" i="1"/>
  <c r="K262" i="1"/>
  <c r="O262" i="1"/>
  <c r="S262" i="1"/>
  <c r="W262" i="1"/>
  <c r="B282" i="1"/>
  <c r="F282" i="1"/>
  <c r="J282" i="1"/>
  <c r="N282" i="1"/>
  <c r="R282" i="1"/>
  <c r="V282" i="1"/>
  <c r="E292" i="1"/>
  <c r="I292" i="1"/>
  <c r="Q292" i="1"/>
  <c r="U292" i="1"/>
  <c r="Y292" i="1"/>
  <c r="AA297" i="1"/>
  <c r="AA298" i="1"/>
  <c r="AA299" i="1"/>
  <c r="H302" i="1"/>
  <c r="L302" i="1"/>
  <c r="P302" i="1"/>
  <c r="T302" i="1"/>
  <c r="X302" i="1"/>
  <c r="AA307" i="1"/>
  <c r="AA308" i="1"/>
  <c r="AA309" i="1"/>
  <c r="H312" i="1"/>
  <c r="L312" i="1"/>
  <c r="P312" i="1"/>
  <c r="T312" i="1"/>
  <c r="X312" i="1"/>
  <c r="AA317" i="1"/>
  <c r="AA318" i="1"/>
  <c r="AA319" i="1"/>
  <c r="AB15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J209" i="1"/>
  <c r="N209" i="1"/>
  <c r="R209" i="1"/>
  <c r="V209" i="1"/>
  <c r="C222" i="1"/>
  <c r="G222" i="1"/>
  <c r="K222" i="1"/>
  <c r="O222" i="1"/>
  <c r="S222" i="1"/>
  <c r="W222" i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B252" i="1"/>
  <c r="F252" i="1"/>
  <c r="J252" i="1"/>
  <c r="N252" i="1"/>
  <c r="R252" i="1"/>
  <c r="V252" i="1"/>
  <c r="AA258" i="1"/>
  <c r="AA259" i="1"/>
  <c r="D262" i="1"/>
  <c r="H262" i="1"/>
  <c r="L262" i="1"/>
  <c r="P262" i="1"/>
  <c r="T262" i="1"/>
  <c r="X262" i="1"/>
  <c r="AA268" i="1"/>
  <c r="AA277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E302" i="1"/>
  <c r="I302" i="1"/>
  <c r="M302" i="1"/>
  <c r="Q302" i="1"/>
  <c r="U302" i="1"/>
  <c r="Y302" i="1"/>
  <c r="Z310" i="1"/>
  <c r="AB310" i="1" s="1"/>
  <c r="AB306" i="1"/>
  <c r="E312" i="1"/>
  <c r="I312" i="1"/>
  <c r="Q312" i="1"/>
  <c r="U312" i="1"/>
  <c r="Y312" i="1"/>
  <c r="AA16" i="1"/>
  <c r="D21" i="1"/>
  <c r="H21" i="1"/>
  <c r="L21" i="1"/>
  <c r="P21" i="1"/>
  <c r="T21" i="1"/>
  <c r="X21" i="1"/>
  <c r="AA26" i="1"/>
  <c r="AA27" i="1"/>
  <c r="AA28" i="1"/>
  <c r="D31" i="1"/>
  <c r="H31" i="1"/>
  <c r="L31" i="1"/>
  <c r="P31" i="1"/>
  <c r="T31" i="1"/>
  <c r="X31" i="1"/>
  <c r="AA36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C211" i="1" s="1"/>
  <c r="G209" i="1"/>
  <c r="G211" i="1" s="1"/>
  <c r="K209" i="1"/>
  <c r="K211" i="1" s="1"/>
  <c r="O209" i="1"/>
  <c r="O211" i="1" s="1"/>
  <c r="S209" i="1"/>
  <c r="S211" i="1" s="1"/>
  <c r="W209" i="1"/>
  <c r="W211" i="1" s="1"/>
  <c r="AA217" i="1"/>
  <c r="AA218" i="1"/>
  <c r="AA219" i="1"/>
  <c r="D222" i="1"/>
  <c r="H222" i="1"/>
  <c r="L222" i="1"/>
  <c r="P222" i="1"/>
  <c r="T222" i="1"/>
  <c r="X222" i="1"/>
  <c r="AA227" i="1"/>
  <c r="AA228" i="1"/>
  <c r="AA229" i="1"/>
  <c r="H232" i="1"/>
  <c r="L232" i="1"/>
  <c r="P232" i="1"/>
  <c r="T232" i="1"/>
  <c r="X232" i="1"/>
  <c r="AA237" i="1"/>
  <c r="B242" i="1"/>
  <c r="F242" i="1"/>
  <c r="J242" i="1"/>
  <c r="N242" i="1"/>
  <c r="R242" i="1"/>
  <c r="V242" i="1"/>
  <c r="C252" i="1"/>
  <c r="G252" i="1"/>
  <c r="K252" i="1"/>
  <c r="O252" i="1"/>
  <c r="S252" i="1"/>
  <c r="W252" i="1"/>
  <c r="E262" i="1"/>
  <c r="I262" i="1"/>
  <c r="Q262" i="1"/>
  <c r="U262" i="1"/>
  <c r="Y262" i="1"/>
  <c r="AA279" i="1"/>
  <c r="H282" i="1"/>
  <c r="L282" i="1"/>
  <c r="P282" i="1"/>
  <c r="T282" i="1"/>
  <c r="X282" i="1"/>
  <c r="AA287" i="1"/>
  <c r="C292" i="1"/>
  <c r="G292" i="1"/>
  <c r="K292" i="1"/>
  <c r="O292" i="1"/>
  <c r="S292" i="1"/>
  <c r="W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E21" i="1"/>
  <c r="I21" i="1"/>
  <c r="Q21" i="1"/>
  <c r="U21" i="1"/>
  <c r="Y21" i="1"/>
  <c r="Z29" i="1"/>
  <c r="AB29" i="1" s="1"/>
  <c r="AB25" i="1"/>
  <c r="E31" i="1"/>
  <c r="I31" i="1"/>
  <c r="Q31" i="1"/>
  <c r="U31" i="1"/>
  <c r="Y31" i="1"/>
  <c r="E41" i="1"/>
  <c r="I41" i="1"/>
  <c r="M41" i="1"/>
  <c r="Q41" i="1"/>
  <c r="U41" i="1"/>
  <c r="Y41" i="1"/>
  <c r="AA46" i="1"/>
  <c r="AA47" i="1"/>
  <c r="AA48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AA78" i="1"/>
  <c r="D81" i="1"/>
  <c r="H81" i="1"/>
  <c r="L81" i="1"/>
  <c r="P81" i="1"/>
  <c r="T81" i="1"/>
  <c r="X81" i="1"/>
  <c r="AA86" i="1"/>
  <c r="AA87" i="1"/>
  <c r="AA88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D121" i="1"/>
  <c r="H121" i="1"/>
  <c r="L121" i="1"/>
  <c r="P121" i="1"/>
  <c r="T121" i="1"/>
  <c r="X121" i="1"/>
  <c r="AA126" i="1"/>
  <c r="AA127" i="1"/>
  <c r="AA128" i="1"/>
  <c r="H131" i="1"/>
  <c r="L131" i="1"/>
  <c r="P131" i="1"/>
  <c r="T131" i="1"/>
  <c r="X131" i="1"/>
  <c r="AA136" i="1"/>
  <c r="AA137" i="1"/>
  <c r="AA138" i="1"/>
  <c r="H141" i="1"/>
  <c r="L141" i="1"/>
  <c r="P141" i="1"/>
  <c r="T141" i="1"/>
  <c r="X141" i="1"/>
  <c r="AA146" i="1"/>
  <c r="AA147" i="1"/>
  <c r="AA148" i="1"/>
  <c r="H151" i="1"/>
  <c r="L151" i="1"/>
  <c r="P151" i="1"/>
  <c r="T151" i="1"/>
  <c r="X151" i="1"/>
  <c r="AA156" i="1"/>
  <c r="AA157" i="1"/>
  <c r="AA158" i="1"/>
  <c r="D161" i="1"/>
  <c r="H161" i="1"/>
  <c r="L161" i="1"/>
  <c r="P161" i="1"/>
  <c r="T161" i="1"/>
  <c r="X161" i="1"/>
  <c r="AA166" i="1"/>
  <c r="AA167" i="1"/>
  <c r="AA168" i="1"/>
  <c r="H171" i="1"/>
  <c r="L171" i="1"/>
  <c r="P171" i="1"/>
  <c r="T171" i="1"/>
  <c r="X171" i="1"/>
  <c r="AA176" i="1"/>
  <c r="AA177" i="1"/>
  <c r="AA178" i="1"/>
  <c r="H181" i="1"/>
  <c r="L181" i="1"/>
  <c r="P181" i="1"/>
  <c r="T181" i="1"/>
  <c r="X181" i="1"/>
  <c r="AA186" i="1"/>
  <c r="AA187" i="1"/>
  <c r="AA188" i="1"/>
  <c r="H191" i="1"/>
  <c r="L191" i="1"/>
  <c r="P191" i="1"/>
  <c r="T191" i="1"/>
  <c r="X191" i="1"/>
  <c r="AA205" i="1"/>
  <c r="H209" i="1"/>
  <c r="L209" i="1"/>
  <c r="P209" i="1"/>
  <c r="T209" i="1"/>
  <c r="X209" i="1"/>
  <c r="E222" i="1"/>
  <c r="I222" i="1"/>
  <c r="AB221" i="1"/>
  <c r="Q222" i="1"/>
  <c r="U222" i="1"/>
  <c r="Y222" i="1"/>
  <c r="E232" i="1"/>
  <c r="I232" i="1"/>
  <c r="M232" i="1"/>
  <c r="Q232" i="1"/>
  <c r="U232" i="1"/>
  <c r="Y232" i="1"/>
  <c r="Z240" i="1"/>
  <c r="AB240" i="1" s="1"/>
  <c r="AB236" i="1"/>
  <c r="C242" i="1"/>
  <c r="G242" i="1"/>
  <c r="K242" i="1"/>
  <c r="O242" i="1"/>
  <c r="S242" i="1"/>
  <c r="W242" i="1"/>
  <c r="AA248" i="1"/>
  <c r="AA249" i="1"/>
  <c r="D252" i="1"/>
  <c r="H252" i="1"/>
  <c r="L252" i="1"/>
  <c r="P252" i="1"/>
  <c r="T252" i="1"/>
  <c r="X252" i="1"/>
  <c r="B262" i="1"/>
  <c r="F262" i="1"/>
  <c r="J262" i="1"/>
  <c r="N262" i="1"/>
  <c r="R262" i="1"/>
  <c r="V262" i="1"/>
  <c r="B272" i="1"/>
  <c r="F272" i="1"/>
  <c r="J272" i="1"/>
  <c r="N272" i="1"/>
  <c r="R272" i="1"/>
  <c r="V272" i="1"/>
  <c r="E282" i="1"/>
  <c r="I282" i="1"/>
  <c r="M282" i="1"/>
  <c r="Q282" i="1"/>
  <c r="U282" i="1"/>
  <c r="Y282" i="1"/>
  <c r="AA289" i="1"/>
  <c r="H292" i="1"/>
  <c r="L292" i="1"/>
  <c r="P292" i="1"/>
  <c r="T292" i="1"/>
  <c r="X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Z17" i="1"/>
  <c r="Z19" i="1" s="1"/>
  <c r="AB19" i="1" s="1"/>
  <c r="M19" i="1"/>
  <c r="M21" i="1" s="1"/>
  <c r="Z20" i="1"/>
  <c r="C21" i="1"/>
  <c r="G21" i="1"/>
  <c r="K21" i="1"/>
  <c r="O21" i="1"/>
  <c r="S21" i="1"/>
  <c r="W21" i="1"/>
  <c r="M29" i="1"/>
  <c r="M31" i="1" s="1"/>
  <c r="Z30" i="1"/>
  <c r="Z45" i="1"/>
  <c r="Z49" i="1" s="1"/>
  <c r="AB49" i="1" s="1"/>
  <c r="Z50" i="1"/>
  <c r="Z51" i="1" s="1"/>
  <c r="AB51" i="1" s="1"/>
  <c r="D51" i="1"/>
  <c r="D59" i="1"/>
  <c r="AA80" i="1"/>
  <c r="M81" i="1"/>
  <c r="Z85" i="1"/>
  <c r="Z89" i="1" s="1"/>
  <c r="AB89" i="1" s="1"/>
  <c r="Z90" i="1"/>
  <c r="D91" i="1"/>
  <c r="D99" i="1"/>
  <c r="AA120" i="1"/>
  <c r="M121" i="1"/>
  <c r="Z125" i="1"/>
  <c r="Z129" i="1" s="1"/>
  <c r="AB129" i="1" s="1"/>
  <c r="Z130" i="1"/>
  <c r="Z131" i="1" s="1"/>
  <c r="AB131" i="1" s="1"/>
  <c r="D131" i="1"/>
  <c r="D139" i="1"/>
  <c r="AA160" i="1"/>
  <c r="M161" i="1"/>
  <c r="Z165" i="1"/>
  <c r="Z169" i="1" s="1"/>
  <c r="AB169" i="1" s="1"/>
  <c r="Z170" i="1"/>
  <c r="AA170" i="1" s="1"/>
  <c r="AA171" i="1" s="1"/>
  <c r="D171" i="1"/>
  <c r="D179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D207" i="1"/>
  <c r="AA207" i="1" s="1"/>
  <c r="D210" i="1"/>
  <c r="H210" i="1"/>
  <c r="H211" i="1" s="1"/>
  <c r="L210" i="1"/>
  <c r="L211" i="1" s="1"/>
  <c r="P210" i="1"/>
  <c r="P211" i="1" s="1"/>
  <c r="T210" i="1"/>
  <c r="T211" i="1" s="1"/>
  <c r="X210" i="1"/>
  <c r="X211" i="1" s="1"/>
  <c r="Z216" i="1"/>
  <c r="M222" i="1"/>
  <c r="Z226" i="1"/>
  <c r="AA226" i="1" s="1"/>
  <c r="AA230" i="1" s="1"/>
  <c r="D230" i="1"/>
  <c r="D232" i="1" s="1"/>
  <c r="AA236" i="1"/>
  <c r="AA240" i="1" s="1"/>
  <c r="AB241" i="1"/>
  <c r="Z246" i="1"/>
  <c r="AA251" i="1"/>
  <c r="M260" i="1"/>
  <c r="M262" i="1" s="1"/>
  <c r="Z261" i="1"/>
  <c r="D446" i="1"/>
  <c r="H446" i="1"/>
  <c r="L446" i="1"/>
  <c r="P446" i="1"/>
  <c r="T446" i="1"/>
  <c r="X446" i="1"/>
  <c r="E447" i="1"/>
  <c r="I447" i="1"/>
  <c r="M447" i="1"/>
  <c r="Q447" i="1"/>
  <c r="U447" i="1"/>
  <c r="Y447" i="1"/>
  <c r="B448" i="1"/>
  <c r="F448" i="1"/>
  <c r="J448" i="1"/>
  <c r="N448" i="1"/>
  <c r="R448" i="1"/>
  <c r="V448" i="1"/>
  <c r="D449" i="1"/>
  <c r="H449" i="1"/>
  <c r="L449" i="1"/>
  <c r="P449" i="1"/>
  <c r="T449" i="1"/>
  <c r="X449" i="1"/>
  <c r="C451" i="1"/>
  <c r="G451" i="1"/>
  <c r="K451" i="1"/>
  <c r="O451" i="1"/>
  <c r="S451" i="1"/>
  <c r="W451" i="1"/>
  <c r="Z276" i="1"/>
  <c r="D280" i="1"/>
  <c r="AA291" i="1"/>
  <c r="M292" i="1"/>
  <c r="AA306" i="1"/>
  <c r="AA310" i="1" s="1"/>
  <c r="M310" i="1"/>
  <c r="M312" i="1" s="1"/>
  <c r="Z311" i="1"/>
  <c r="Z312" i="1" s="1"/>
  <c r="D312" i="1"/>
  <c r="H322" i="1"/>
  <c r="L322" i="1"/>
  <c r="P322" i="1"/>
  <c r="T322" i="1"/>
  <c r="X322" i="1"/>
  <c r="AA327" i="1"/>
  <c r="AA328" i="1"/>
  <c r="AA329" i="1"/>
  <c r="H332" i="1"/>
  <c r="L332" i="1"/>
  <c r="P332" i="1"/>
  <c r="T332" i="1"/>
  <c r="X332" i="1"/>
  <c r="AA337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AA377" i="1"/>
  <c r="AA378" i="1"/>
  <c r="AA379" i="1"/>
  <c r="H382" i="1"/>
  <c r="L382" i="1"/>
  <c r="P382" i="1"/>
  <c r="T382" i="1"/>
  <c r="X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42" i="1"/>
  <c r="G442" i="1"/>
  <c r="K442" i="1"/>
  <c r="O442" i="1"/>
  <c r="S442" i="1"/>
  <c r="W442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E514" i="1"/>
  <c r="I514" i="1"/>
  <c r="Q514" i="1"/>
  <c r="U514" i="1"/>
  <c r="Y514" i="1"/>
  <c r="B524" i="1"/>
  <c r="F524" i="1"/>
  <c r="J524" i="1"/>
  <c r="N524" i="1"/>
  <c r="R524" i="1"/>
  <c r="V524" i="1"/>
  <c r="AA531" i="1"/>
  <c r="H534" i="1"/>
  <c r="L534" i="1"/>
  <c r="P534" i="1"/>
  <c r="T534" i="1"/>
  <c r="X534" i="1"/>
  <c r="AA539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04" i="1"/>
  <c r="G604" i="1"/>
  <c r="K604" i="1"/>
  <c r="O604" i="1"/>
  <c r="S604" i="1"/>
  <c r="W604" i="1"/>
  <c r="B614" i="1"/>
  <c r="F614" i="1"/>
  <c r="J614" i="1"/>
  <c r="N614" i="1"/>
  <c r="R614" i="1"/>
  <c r="V614" i="1"/>
  <c r="B624" i="1"/>
  <c r="F624" i="1"/>
  <c r="J624" i="1"/>
  <c r="R624" i="1"/>
  <c r="V624" i="1"/>
  <c r="AA20" i="1"/>
  <c r="AA30" i="1"/>
  <c r="D39" i="1"/>
  <c r="AA45" i="1"/>
  <c r="AA49" i="1" s="1"/>
  <c r="Z55" i="1"/>
  <c r="Z59" i="1" s="1"/>
  <c r="AB59" i="1" s="1"/>
  <c r="Z60" i="1"/>
  <c r="AA60" i="1" s="1"/>
  <c r="D61" i="1"/>
  <c r="D69" i="1"/>
  <c r="AA85" i="1"/>
  <c r="AA89" i="1" s="1"/>
  <c r="Z95" i="1"/>
  <c r="Z99" i="1" s="1"/>
  <c r="AB99" i="1" s="1"/>
  <c r="Z100" i="1"/>
  <c r="D101" i="1"/>
  <c r="D109" i="1"/>
  <c r="AA125" i="1"/>
  <c r="AA129" i="1" s="1"/>
  <c r="Z135" i="1"/>
  <c r="Z139" i="1" s="1"/>
  <c r="AB139" i="1" s="1"/>
  <c r="Z140" i="1"/>
  <c r="D141" i="1"/>
  <c r="D149" i="1"/>
  <c r="AA165" i="1"/>
  <c r="AA169" i="1" s="1"/>
  <c r="Z175" i="1"/>
  <c r="Z179" i="1" s="1"/>
  <c r="AB179" i="1" s="1"/>
  <c r="Z180" i="1"/>
  <c r="Z181" i="1" s="1"/>
  <c r="AB181" i="1" s="1"/>
  <c r="D181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AA206" i="1" s="1"/>
  <c r="E210" i="1"/>
  <c r="E211" i="1" s="1"/>
  <c r="I210" i="1"/>
  <c r="I211" i="1" s="1"/>
  <c r="M210" i="1"/>
  <c r="Q210" i="1"/>
  <c r="Q211" i="1" s="1"/>
  <c r="U210" i="1"/>
  <c r="U211" i="1" s="1"/>
  <c r="Y210" i="1"/>
  <c r="Y211" i="1" s="1"/>
  <c r="AA216" i="1"/>
  <c r="AA220" i="1" s="1"/>
  <c r="Z231" i="1"/>
  <c r="AA246" i="1"/>
  <c r="AA250" i="1" s="1"/>
  <c r="M252" i="1"/>
  <c r="AA261" i="1"/>
  <c r="E446" i="1"/>
  <c r="I446" i="1"/>
  <c r="M446" i="1"/>
  <c r="Q446" i="1"/>
  <c r="U446" i="1"/>
  <c r="Y446" i="1"/>
  <c r="B447" i="1"/>
  <c r="F447" i="1"/>
  <c r="J447" i="1"/>
  <c r="N447" i="1"/>
  <c r="R447" i="1"/>
  <c r="V447" i="1"/>
  <c r="Z267" i="1"/>
  <c r="AB267" i="1" s="1"/>
  <c r="C448" i="1"/>
  <c r="G448" i="1"/>
  <c r="K448" i="1"/>
  <c r="O448" i="1"/>
  <c r="S448" i="1"/>
  <c r="W448" i="1"/>
  <c r="E449" i="1"/>
  <c r="I449" i="1"/>
  <c r="M449" i="1"/>
  <c r="Q449" i="1"/>
  <c r="U449" i="1"/>
  <c r="Y449" i="1"/>
  <c r="D451" i="1"/>
  <c r="H451" i="1"/>
  <c r="L451" i="1"/>
  <c r="P451" i="1"/>
  <c r="T451" i="1"/>
  <c r="X451" i="1"/>
  <c r="Z281" i="1"/>
  <c r="D282" i="1"/>
  <c r="Z296" i="1"/>
  <c r="D300" i="1"/>
  <c r="Z316" i="1"/>
  <c r="D320" i="1"/>
  <c r="D322" i="1" s="1"/>
  <c r="E322" i="1"/>
  <c r="I322" i="1"/>
  <c r="Z321" i="1"/>
  <c r="M322" i="1"/>
  <c r="Q322" i="1"/>
  <c r="U322" i="1"/>
  <c r="Y322" i="1"/>
  <c r="E332" i="1"/>
  <c r="I332" i="1"/>
  <c r="M332" i="1"/>
  <c r="Q332" i="1"/>
  <c r="U332" i="1"/>
  <c r="Y332" i="1"/>
  <c r="E342" i="1"/>
  <c r="I342" i="1"/>
  <c r="Q342" i="1"/>
  <c r="U342" i="1"/>
  <c r="Y342" i="1"/>
  <c r="E352" i="1"/>
  <c r="I352" i="1"/>
  <c r="M352" i="1"/>
  <c r="Q352" i="1"/>
  <c r="U352" i="1"/>
  <c r="Y352" i="1"/>
  <c r="E362" i="1"/>
  <c r="I362" i="1"/>
  <c r="Q362" i="1"/>
  <c r="U362" i="1"/>
  <c r="Y362" i="1"/>
  <c r="E372" i="1"/>
  <c r="I372" i="1"/>
  <c r="M372" i="1"/>
  <c r="Q372" i="1"/>
  <c r="U372" i="1"/>
  <c r="Y372" i="1"/>
  <c r="E382" i="1"/>
  <c r="I382" i="1"/>
  <c r="Q382" i="1"/>
  <c r="U382" i="1"/>
  <c r="Y382" i="1"/>
  <c r="AA387" i="1"/>
  <c r="AA388" i="1"/>
  <c r="AA389" i="1"/>
  <c r="H392" i="1"/>
  <c r="L392" i="1"/>
  <c r="P392" i="1"/>
  <c r="T392" i="1"/>
  <c r="X392" i="1"/>
  <c r="AA397" i="1"/>
  <c r="AA398" i="1"/>
  <c r="AA399" i="1"/>
  <c r="H402" i="1"/>
  <c r="L402" i="1"/>
  <c r="P402" i="1"/>
  <c r="T402" i="1"/>
  <c r="X402" i="1"/>
  <c r="AA407" i="1"/>
  <c r="AA408" i="1"/>
  <c r="AA409" i="1"/>
  <c r="H412" i="1"/>
  <c r="L412" i="1"/>
  <c r="P412" i="1"/>
  <c r="T412" i="1"/>
  <c r="X412" i="1"/>
  <c r="AA417" i="1"/>
  <c r="AA418" i="1"/>
  <c r="AA419" i="1"/>
  <c r="H422" i="1"/>
  <c r="L422" i="1"/>
  <c r="P422" i="1"/>
  <c r="T422" i="1"/>
  <c r="X422" i="1"/>
  <c r="AA427" i="1"/>
  <c r="AA428" i="1"/>
  <c r="AA429" i="1"/>
  <c r="H432" i="1"/>
  <c r="L432" i="1"/>
  <c r="P432" i="1"/>
  <c r="T432" i="1"/>
  <c r="X432" i="1"/>
  <c r="AA437" i="1"/>
  <c r="AA438" i="1"/>
  <c r="AA439" i="1"/>
  <c r="H442" i="1"/>
  <c r="L442" i="1"/>
  <c r="P442" i="1"/>
  <c r="T442" i="1"/>
  <c r="X442" i="1"/>
  <c r="AA459" i="1"/>
  <c r="AA460" i="1"/>
  <c r="AA461" i="1"/>
  <c r="D464" i="1"/>
  <c r="H464" i="1"/>
  <c r="L464" i="1"/>
  <c r="P464" i="1"/>
  <c r="T464" i="1"/>
  <c r="X464" i="1"/>
  <c r="AA469" i="1"/>
  <c r="AA470" i="1"/>
  <c r="AA471" i="1"/>
  <c r="H474" i="1"/>
  <c r="L474" i="1"/>
  <c r="P474" i="1"/>
  <c r="T474" i="1"/>
  <c r="X474" i="1"/>
  <c r="AA479" i="1"/>
  <c r="AA480" i="1"/>
  <c r="AA481" i="1"/>
  <c r="H484" i="1"/>
  <c r="L484" i="1"/>
  <c r="P484" i="1"/>
  <c r="T484" i="1"/>
  <c r="X484" i="1"/>
  <c r="AA489" i="1"/>
  <c r="AA490" i="1"/>
  <c r="AA491" i="1"/>
  <c r="H494" i="1"/>
  <c r="L494" i="1"/>
  <c r="P494" i="1"/>
  <c r="T494" i="1"/>
  <c r="X494" i="1"/>
  <c r="AA499" i="1"/>
  <c r="C504" i="1"/>
  <c r="G504" i="1"/>
  <c r="K504" i="1"/>
  <c r="O504" i="1"/>
  <c r="S504" i="1"/>
  <c r="W504" i="1"/>
  <c r="B514" i="1"/>
  <c r="F514" i="1"/>
  <c r="J514" i="1"/>
  <c r="N514" i="1"/>
  <c r="R514" i="1"/>
  <c r="V514" i="1"/>
  <c r="C524" i="1"/>
  <c r="G524" i="1"/>
  <c r="K524" i="1"/>
  <c r="O524" i="1"/>
  <c r="S524" i="1"/>
  <c r="W524" i="1"/>
  <c r="E534" i="1"/>
  <c r="I534" i="1"/>
  <c r="Q534" i="1"/>
  <c r="U534" i="1"/>
  <c r="Y534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9" i="1"/>
  <c r="AA560" i="1"/>
  <c r="AA561" i="1"/>
  <c r="H564" i="1"/>
  <c r="L564" i="1"/>
  <c r="P564" i="1"/>
  <c r="T564" i="1"/>
  <c r="X564" i="1"/>
  <c r="AA569" i="1"/>
  <c r="AA570" i="1"/>
  <c r="AA571" i="1"/>
  <c r="H574" i="1"/>
  <c r="L574" i="1"/>
  <c r="P574" i="1"/>
  <c r="T574" i="1"/>
  <c r="X574" i="1"/>
  <c r="AA579" i="1"/>
  <c r="AA580" i="1"/>
  <c r="AA581" i="1"/>
  <c r="H584" i="1"/>
  <c r="L584" i="1"/>
  <c r="P584" i="1"/>
  <c r="T584" i="1"/>
  <c r="X584" i="1"/>
  <c r="AA589" i="1"/>
  <c r="AA590" i="1"/>
  <c r="AA591" i="1"/>
  <c r="H594" i="1"/>
  <c r="L594" i="1"/>
  <c r="P594" i="1"/>
  <c r="T594" i="1"/>
  <c r="X594" i="1"/>
  <c r="AA599" i="1"/>
  <c r="AA600" i="1"/>
  <c r="AA601" i="1"/>
  <c r="H604" i="1"/>
  <c r="L604" i="1"/>
  <c r="P604" i="1"/>
  <c r="T604" i="1"/>
  <c r="X604" i="1"/>
  <c r="C614" i="1"/>
  <c r="G614" i="1"/>
  <c r="K614" i="1"/>
  <c r="O614" i="1"/>
  <c r="S614" i="1"/>
  <c r="W614" i="1"/>
  <c r="C624" i="1"/>
  <c r="G624" i="1"/>
  <c r="K624" i="1"/>
  <c r="Z18" i="1"/>
  <c r="AB18" i="1" s="1"/>
  <c r="Z35" i="1"/>
  <c r="Z39" i="1" s="1"/>
  <c r="AB39" i="1" s="1"/>
  <c r="Z40" i="1"/>
  <c r="Z41" i="1" s="1"/>
  <c r="AB41" i="1" s="1"/>
  <c r="D41" i="1"/>
  <c r="Z65" i="1"/>
  <c r="Z69" i="1" s="1"/>
  <c r="AB69" i="1" s="1"/>
  <c r="Z70" i="1"/>
  <c r="D71" i="1"/>
  <c r="Z105" i="1"/>
  <c r="Z109" i="1" s="1"/>
  <c r="AB109" i="1" s="1"/>
  <c r="Z110" i="1"/>
  <c r="Z111" i="1" s="1"/>
  <c r="AB111" i="1" s="1"/>
  <c r="D111" i="1"/>
  <c r="Z145" i="1"/>
  <c r="Z149" i="1" s="1"/>
  <c r="AB149" i="1" s="1"/>
  <c r="Z150" i="1"/>
  <c r="D151" i="1"/>
  <c r="Z185" i="1"/>
  <c r="Z189" i="1" s="1"/>
  <c r="AB189" i="1" s="1"/>
  <c r="Z190" i="1"/>
  <c r="Z191" i="1" s="1"/>
  <c r="AB191" i="1" s="1"/>
  <c r="D19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D208" i="1"/>
  <c r="AA208" i="1" s="1"/>
  <c r="B210" i="1"/>
  <c r="B211" i="1" s="1"/>
  <c r="F210" i="1"/>
  <c r="F211" i="1" s="1"/>
  <c r="J210" i="1"/>
  <c r="J211" i="1" s="1"/>
  <c r="N210" i="1"/>
  <c r="N211" i="1" s="1"/>
  <c r="R210" i="1"/>
  <c r="R211" i="1" s="1"/>
  <c r="V210" i="1"/>
  <c r="V211" i="1" s="1"/>
  <c r="AA231" i="1"/>
  <c r="M240" i="1"/>
  <c r="M242" i="1" s="1"/>
  <c r="AA256" i="1"/>
  <c r="AA260" i="1" s="1"/>
  <c r="B446" i="1"/>
  <c r="F446" i="1"/>
  <c r="J446" i="1"/>
  <c r="N446" i="1"/>
  <c r="R446" i="1"/>
  <c r="V446" i="1"/>
  <c r="Z266" i="1"/>
  <c r="C447" i="1"/>
  <c r="G447" i="1"/>
  <c r="K447" i="1"/>
  <c r="O447" i="1"/>
  <c r="S447" i="1"/>
  <c r="W447" i="1"/>
  <c r="D448" i="1"/>
  <c r="H448" i="1"/>
  <c r="L448" i="1"/>
  <c r="P448" i="1"/>
  <c r="T448" i="1"/>
  <c r="X448" i="1"/>
  <c r="B449" i="1"/>
  <c r="F449" i="1"/>
  <c r="J449" i="1"/>
  <c r="N449" i="1"/>
  <c r="R449" i="1"/>
  <c r="V449" i="1"/>
  <c r="Z269" i="1"/>
  <c r="D270" i="1"/>
  <c r="H270" i="1"/>
  <c r="L270" i="1"/>
  <c r="P270" i="1"/>
  <c r="T270" i="1"/>
  <c r="X270" i="1"/>
  <c r="E451" i="1"/>
  <c r="I451" i="1"/>
  <c r="M451" i="1"/>
  <c r="Q451" i="1"/>
  <c r="U451" i="1"/>
  <c r="Y451" i="1"/>
  <c r="C272" i="1"/>
  <c r="G272" i="1"/>
  <c r="K272" i="1"/>
  <c r="O272" i="1"/>
  <c r="S272" i="1"/>
  <c r="W272" i="1"/>
  <c r="Z286" i="1"/>
  <c r="D290" i="1"/>
  <c r="D292" i="1" s="1"/>
  <c r="Z301" i="1"/>
  <c r="AA301" i="1" s="1"/>
  <c r="D30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B382" i="1"/>
  <c r="F382" i="1"/>
  <c r="J382" i="1"/>
  <c r="N382" i="1"/>
  <c r="R382" i="1"/>
  <c r="V382" i="1"/>
  <c r="E392" i="1"/>
  <c r="I392" i="1"/>
  <c r="M392" i="1"/>
  <c r="Q392" i="1"/>
  <c r="U392" i="1"/>
  <c r="Y392" i="1"/>
  <c r="Z400" i="1"/>
  <c r="AB400" i="1" s="1"/>
  <c r="AB396" i="1"/>
  <c r="E402" i="1"/>
  <c r="I402" i="1"/>
  <c r="Q402" i="1"/>
  <c r="U402" i="1"/>
  <c r="Y402" i="1"/>
  <c r="E412" i="1"/>
  <c r="I412" i="1"/>
  <c r="M412" i="1"/>
  <c r="Q412" i="1"/>
  <c r="U412" i="1"/>
  <c r="Y412" i="1"/>
  <c r="Z420" i="1"/>
  <c r="AB420" i="1" s="1"/>
  <c r="AB416" i="1"/>
  <c r="E422" i="1"/>
  <c r="I422" i="1"/>
  <c r="Q422" i="1"/>
  <c r="U422" i="1"/>
  <c r="Y422" i="1"/>
  <c r="E432" i="1"/>
  <c r="I432" i="1"/>
  <c r="M432" i="1"/>
  <c r="Q432" i="1"/>
  <c r="U432" i="1"/>
  <c r="Y432" i="1"/>
  <c r="Z440" i="1"/>
  <c r="AB440" i="1" s="1"/>
  <c r="AB436" i="1"/>
  <c r="E442" i="1"/>
  <c r="I442" i="1"/>
  <c r="Q442" i="1"/>
  <c r="U442" i="1"/>
  <c r="Y442" i="1"/>
  <c r="E464" i="1"/>
  <c r="I464" i="1"/>
  <c r="Q464" i="1"/>
  <c r="U464" i="1"/>
  <c r="Y464" i="1"/>
  <c r="E474" i="1"/>
  <c r="I474" i="1"/>
  <c r="M474" i="1"/>
  <c r="Q474" i="1"/>
  <c r="U474" i="1"/>
  <c r="Y474" i="1"/>
  <c r="Z482" i="1"/>
  <c r="AB482" i="1" s="1"/>
  <c r="AB478" i="1"/>
  <c r="E484" i="1"/>
  <c r="I484" i="1"/>
  <c r="Q484" i="1"/>
  <c r="U484" i="1"/>
  <c r="Y484" i="1"/>
  <c r="E494" i="1"/>
  <c r="I494" i="1"/>
  <c r="Q494" i="1"/>
  <c r="U494" i="1"/>
  <c r="Y494" i="1"/>
  <c r="Z552" i="1"/>
  <c r="AB552" i="1" s="1"/>
  <c r="AB548" i="1"/>
  <c r="E554" i="1"/>
  <c r="I554" i="1"/>
  <c r="Q554" i="1"/>
  <c r="U554" i="1"/>
  <c r="Y554" i="1"/>
  <c r="E564" i="1"/>
  <c r="I564" i="1"/>
  <c r="M564" i="1"/>
  <c r="Q564" i="1"/>
  <c r="U564" i="1"/>
  <c r="Y564" i="1"/>
  <c r="Z572" i="1"/>
  <c r="AB572" i="1" s="1"/>
  <c r="AB568" i="1"/>
  <c r="E574" i="1"/>
  <c r="I574" i="1"/>
  <c r="Q574" i="1"/>
  <c r="U574" i="1"/>
  <c r="Y574" i="1"/>
  <c r="E584" i="1"/>
  <c r="I584" i="1"/>
  <c r="M584" i="1"/>
  <c r="Q584" i="1"/>
  <c r="U584" i="1"/>
  <c r="Y584" i="1"/>
  <c r="Z592" i="1"/>
  <c r="AB592" i="1" s="1"/>
  <c r="AB588" i="1"/>
  <c r="E594" i="1"/>
  <c r="I594" i="1"/>
  <c r="Q594" i="1"/>
  <c r="U594" i="1"/>
  <c r="Y594" i="1"/>
  <c r="E604" i="1"/>
  <c r="I604" i="1"/>
  <c r="M604" i="1"/>
  <c r="Q604" i="1"/>
  <c r="U604" i="1"/>
  <c r="Y604" i="1"/>
  <c r="AA609" i="1"/>
  <c r="AA610" i="1"/>
  <c r="AA611" i="1"/>
  <c r="H614" i="1"/>
  <c r="L614" i="1"/>
  <c r="P614" i="1"/>
  <c r="T614" i="1"/>
  <c r="X614" i="1"/>
  <c r="AA619" i="1"/>
  <c r="AA620" i="1"/>
  <c r="AA623" i="1"/>
  <c r="P624" i="1"/>
  <c r="AA15" i="1"/>
  <c r="AA25" i="1"/>
  <c r="AA29" i="1" s="1"/>
  <c r="Z75" i="1"/>
  <c r="Z79" i="1" s="1"/>
  <c r="AB79" i="1" s="1"/>
  <c r="Z115" i="1"/>
  <c r="Z119" i="1" s="1"/>
  <c r="AB119" i="1" s="1"/>
  <c r="Z155" i="1"/>
  <c r="Z159" i="1" s="1"/>
  <c r="AB159" i="1" s="1"/>
  <c r="Z195" i="1"/>
  <c r="AA195" i="1" s="1"/>
  <c r="AA199" i="1" s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21" i="1"/>
  <c r="AA222" i="1" s="1"/>
  <c r="AA241" i="1"/>
  <c r="AA242" i="1" s="1"/>
  <c r="C446" i="1"/>
  <c r="G446" i="1"/>
  <c r="K446" i="1"/>
  <c r="O446" i="1"/>
  <c r="S446" i="1"/>
  <c r="W446" i="1"/>
  <c r="AA266" i="1"/>
  <c r="D447" i="1"/>
  <c r="H447" i="1"/>
  <c r="L447" i="1"/>
  <c r="P447" i="1"/>
  <c r="T447" i="1"/>
  <c r="X447" i="1"/>
  <c r="E448" i="1"/>
  <c r="I448" i="1"/>
  <c r="M448" i="1"/>
  <c r="Q448" i="1"/>
  <c r="U448" i="1"/>
  <c r="Y448" i="1"/>
  <c r="C449" i="1"/>
  <c r="G449" i="1"/>
  <c r="K449" i="1"/>
  <c r="O449" i="1"/>
  <c r="S449" i="1"/>
  <c r="W449" i="1"/>
  <c r="AA269" i="1"/>
  <c r="E270" i="1"/>
  <c r="E272" i="1" s="1"/>
  <c r="I270" i="1"/>
  <c r="I272" i="1" s="1"/>
  <c r="M270" i="1"/>
  <c r="M272" i="1" s="1"/>
  <c r="Q270" i="1"/>
  <c r="Q272" i="1" s="1"/>
  <c r="U270" i="1"/>
  <c r="U272" i="1" s="1"/>
  <c r="Y270" i="1"/>
  <c r="Y272" i="1" s="1"/>
  <c r="B451" i="1"/>
  <c r="F451" i="1"/>
  <c r="J451" i="1"/>
  <c r="N451" i="1"/>
  <c r="R451" i="1"/>
  <c r="V451" i="1"/>
  <c r="Z271" i="1"/>
  <c r="AA271" i="1" s="1"/>
  <c r="D272" i="1"/>
  <c r="H272" i="1"/>
  <c r="L272" i="1"/>
  <c r="P272" i="1"/>
  <c r="T272" i="1"/>
  <c r="X27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C382" i="1"/>
  <c r="G382" i="1"/>
  <c r="K382" i="1"/>
  <c r="O382" i="1"/>
  <c r="S382" i="1"/>
  <c r="W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42" i="1"/>
  <c r="F442" i="1"/>
  <c r="J442" i="1"/>
  <c r="N442" i="1"/>
  <c r="R442" i="1"/>
  <c r="V442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B494" i="1"/>
  <c r="F494" i="1"/>
  <c r="J494" i="1"/>
  <c r="N494" i="1"/>
  <c r="R494" i="1"/>
  <c r="V494" i="1"/>
  <c r="E504" i="1"/>
  <c r="I504" i="1"/>
  <c r="M504" i="1"/>
  <c r="Q504" i="1"/>
  <c r="U504" i="1"/>
  <c r="Y504" i="1"/>
  <c r="AA511" i="1"/>
  <c r="H514" i="1"/>
  <c r="L514" i="1"/>
  <c r="P514" i="1"/>
  <c r="T514" i="1"/>
  <c r="X514" i="1"/>
  <c r="E524" i="1"/>
  <c r="I524" i="1"/>
  <c r="M524" i="1"/>
  <c r="Q524" i="1"/>
  <c r="U524" i="1"/>
  <c r="Y524" i="1"/>
  <c r="Z532" i="1"/>
  <c r="AB532" i="1" s="1"/>
  <c r="AB528" i="1"/>
  <c r="C534" i="1"/>
  <c r="G534" i="1"/>
  <c r="K534" i="1"/>
  <c r="O534" i="1"/>
  <c r="S534" i="1"/>
  <c r="W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B604" i="1"/>
  <c r="F604" i="1"/>
  <c r="J604" i="1"/>
  <c r="N604" i="1"/>
  <c r="R604" i="1"/>
  <c r="V604" i="1"/>
  <c r="E614" i="1"/>
  <c r="I614" i="1"/>
  <c r="M614" i="1"/>
  <c r="Q614" i="1"/>
  <c r="U614" i="1"/>
  <c r="Y614" i="1"/>
  <c r="E624" i="1"/>
  <c r="I624" i="1"/>
  <c r="M624" i="1"/>
  <c r="Z326" i="1"/>
  <c r="D330" i="1"/>
  <c r="AA341" i="1"/>
  <c r="M342" i="1"/>
  <c r="Z346" i="1"/>
  <c r="D350" i="1"/>
  <c r="AA361" i="1"/>
  <c r="M362" i="1"/>
  <c r="Z366" i="1"/>
  <c r="D370" i="1"/>
  <c r="AA381" i="1"/>
  <c r="M382" i="1"/>
  <c r="AA396" i="1"/>
  <c r="AA400" i="1" s="1"/>
  <c r="M400" i="1"/>
  <c r="M402" i="1" s="1"/>
  <c r="Z401" i="1"/>
  <c r="Z402" i="1" s="1"/>
  <c r="D402" i="1"/>
  <c r="AA416" i="1"/>
  <c r="AA420" i="1" s="1"/>
  <c r="M420" i="1"/>
  <c r="M422" i="1" s="1"/>
  <c r="Z421" i="1"/>
  <c r="Z422" i="1" s="1"/>
  <c r="D422" i="1"/>
  <c r="AA436" i="1"/>
  <c r="AA440" i="1" s="1"/>
  <c r="M440" i="1"/>
  <c r="M442" i="1" s="1"/>
  <c r="Z441" i="1"/>
  <c r="Z442" i="1" s="1"/>
  <c r="D442" i="1"/>
  <c r="AA463" i="1"/>
  <c r="M464" i="1"/>
  <c r="Z468" i="1"/>
  <c r="AA478" i="1"/>
  <c r="AA482" i="1" s="1"/>
  <c r="AA493" i="1"/>
  <c r="M494" i="1"/>
  <c r="Z498" i="1"/>
  <c r="AA498" i="1" s="1"/>
  <c r="AA502" i="1" s="1"/>
  <c r="D502" i="1"/>
  <c r="D504" i="1" s="1"/>
  <c r="AA513" i="1"/>
  <c r="M514" i="1"/>
  <c r="AA528" i="1"/>
  <c r="AA532" i="1" s="1"/>
  <c r="M532" i="1"/>
  <c r="M534" i="1" s="1"/>
  <c r="Z533" i="1"/>
  <c r="Z534" i="1" s="1"/>
  <c r="AB534" i="1" s="1"/>
  <c r="D534" i="1"/>
  <c r="AA548" i="1"/>
  <c r="AA552" i="1" s="1"/>
  <c r="M552" i="1"/>
  <c r="M554" i="1" s="1"/>
  <c r="Z553" i="1"/>
  <c r="Z554" i="1" s="1"/>
  <c r="AB554" i="1" s="1"/>
  <c r="D554" i="1"/>
  <c r="AA568" i="1"/>
  <c r="AA572" i="1" s="1"/>
  <c r="M572" i="1"/>
  <c r="M574" i="1" s="1"/>
  <c r="Z573" i="1"/>
  <c r="Z574" i="1" s="1"/>
  <c r="AB574" i="1" s="1"/>
  <c r="D574" i="1"/>
  <c r="AA588" i="1"/>
  <c r="AA592" i="1" s="1"/>
  <c r="M592" i="1"/>
  <c r="M594" i="1" s="1"/>
  <c r="Z593" i="1"/>
  <c r="Z594" i="1" s="1"/>
  <c r="AB594" i="1" s="1"/>
  <c r="D594" i="1"/>
  <c r="Z608" i="1"/>
  <c r="D612" i="1"/>
  <c r="D614" i="1" s="1"/>
  <c r="O624" i="1"/>
  <c r="S624" i="1"/>
  <c r="W624" i="1"/>
  <c r="D632" i="1"/>
  <c r="H632" i="1"/>
  <c r="L632" i="1"/>
  <c r="P632" i="1"/>
  <c r="T632" i="1"/>
  <c r="X632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4" i="1"/>
  <c r="F664" i="1"/>
  <c r="J664" i="1"/>
  <c r="N664" i="1"/>
  <c r="R664" i="1"/>
  <c r="V664" i="1"/>
  <c r="B677" i="1"/>
  <c r="F677" i="1"/>
  <c r="J677" i="1"/>
  <c r="N677" i="1"/>
  <c r="R677" i="1"/>
  <c r="V677" i="1"/>
  <c r="B690" i="1"/>
  <c r="F690" i="1"/>
  <c r="J690" i="1"/>
  <c r="N690" i="1"/>
  <c r="R690" i="1"/>
  <c r="V690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C743" i="1"/>
  <c r="G743" i="1"/>
  <c r="K743" i="1"/>
  <c r="O743" i="1"/>
  <c r="S743" i="1"/>
  <c r="W74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B823" i="1"/>
  <c r="F823" i="1"/>
  <c r="J823" i="1"/>
  <c r="N823" i="1"/>
  <c r="R823" i="1"/>
  <c r="V823" i="1"/>
  <c r="B833" i="1"/>
  <c r="F833" i="1"/>
  <c r="J833" i="1"/>
  <c r="N833" i="1"/>
  <c r="R833" i="1"/>
  <c r="V833" i="1"/>
  <c r="AB842" i="1"/>
  <c r="AB848" i="1"/>
  <c r="AA848" i="1"/>
  <c r="E853" i="1"/>
  <c r="I853" i="1"/>
  <c r="M853" i="1"/>
  <c r="Q853" i="1"/>
  <c r="U853" i="1"/>
  <c r="Y853" i="1"/>
  <c r="Z861" i="1"/>
  <c r="AB861" i="1" s="1"/>
  <c r="AB857" i="1"/>
  <c r="AB868" i="1"/>
  <c r="AA868" i="1"/>
  <c r="E873" i="1"/>
  <c r="I873" i="1"/>
  <c r="AB872" i="1"/>
  <c r="AA872" i="1"/>
  <c r="Q873" i="1"/>
  <c r="U873" i="1"/>
  <c r="Y873" i="1"/>
  <c r="AB888" i="1"/>
  <c r="AA888" i="1"/>
  <c r="E893" i="1"/>
  <c r="I893" i="1"/>
  <c r="M893" i="1"/>
  <c r="Q893" i="1"/>
  <c r="U893" i="1"/>
  <c r="Y893" i="1"/>
  <c r="I906" i="1"/>
  <c r="Q906" i="1"/>
  <c r="Y906" i="1"/>
  <c r="AB911" i="1"/>
  <c r="AA911" i="1"/>
  <c r="AA913" i="1"/>
  <c r="AA923" i="1"/>
  <c r="D926" i="1"/>
  <c r="H926" i="1"/>
  <c r="L926" i="1"/>
  <c r="P926" i="1"/>
  <c r="T926" i="1"/>
  <c r="X926" i="1"/>
  <c r="L906" i="1"/>
  <c r="L709" i="1"/>
  <c r="T906" i="1"/>
  <c r="Z331" i="1"/>
  <c r="D332" i="1"/>
  <c r="Z351" i="1"/>
  <c r="AA351" i="1" s="1"/>
  <c r="D352" i="1"/>
  <c r="Z371" i="1"/>
  <c r="D372" i="1"/>
  <c r="Z386" i="1"/>
  <c r="D390" i="1"/>
  <c r="Z406" i="1"/>
  <c r="AA406" i="1" s="1"/>
  <c r="AA410" i="1" s="1"/>
  <c r="D410" i="1"/>
  <c r="Z426" i="1"/>
  <c r="AA426" i="1" s="1"/>
  <c r="AA430" i="1" s="1"/>
  <c r="D430" i="1"/>
  <c r="Z458" i="1"/>
  <c r="AA468" i="1"/>
  <c r="AA472" i="1" s="1"/>
  <c r="M482" i="1"/>
  <c r="M484" i="1" s="1"/>
  <c r="Z483" i="1"/>
  <c r="Z484" i="1" s="1"/>
  <c r="D484" i="1"/>
  <c r="Z503" i="1"/>
  <c r="Z518" i="1"/>
  <c r="D522" i="1"/>
  <c r="Z538" i="1"/>
  <c r="D542" i="1"/>
  <c r="Z558" i="1"/>
  <c r="D562" i="1"/>
  <c r="Z578" i="1"/>
  <c r="D582" i="1"/>
  <c r="Z598" i="1"/>
  <c r="AA598" i="1" s="1"/>
  <c r="AA602" i="1" s="1"/>
  <c r="D602" i="1"/>
  <c r="Z613" i="1"/>
  <c r="T624" i="1"/>
  <c r="X624" i="1"/>
  <c r="N624" i="1"/>
  <c r="E632" i="1"/>
  <c r="AA629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7" i="1"/>
  <c r="G677" i="1"/>
  <c r="K677" i="1"/>
  <c r="O677" i="1"/>
  <c r="S677" i="1"/>
  <c r="W677" i="1"/>
  <c r="C690" i="1"/>
  <c r="G690" i="1"/>
  <c r="K690" i="1"/>
  <c r="O690" i="1"/>
  <c r="S690" i="1"/>
  <c r="W690" i="1"/>
  <c r="D723" i="1"/>
  <c r="H723" i="1"/>
  <c r="L723" i="1"/>
  <c r="P723" i="1"/>
  <c r="T723" i="1"/>
  <c r="X723" i="1"/>
  <c r="AA732" i="1"/>
  <c r="H733" i="1"/>
  <c r="L733" i="1"/>
  <c r="P733" i="1"/>
  <c r="T733" i="1"/>
  <c r="X733" i="1"/>
  <c r="D743" i="1"/>
  <c r="H743" i="1"/>
  <c r="L743" i="1"/>
  <c r="P743" i="1"/>
  <c r="T743" i="1"/>
  <c r="X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C833" i="1"/>
  <c r="G833" i="1"/>
  <c r="K833" i="1"/>
  <c r="O833" i="1"/>
  <c r="S833" i="1"/>
  <c r="W833" i="1"/>
  <c r="B843" i="1"/>
  <c r="F843" i="1"/>
  <c r="J843" i="1"/>
  <c r="N843" i="1"/>
  <c r="R843" i="1"/>
  <c r="V84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AB867" i="1"/>
  <c r="B883" i="1"/>
  <c r="F883" i="1"/>
  <c r="J883" i="1"/>
  <c r="AB882" i="1"/>
  <c r="R883" i="1"/>
  <c r="V883" i="1"/>
  <c r="K904" i="1"/>
  <c r="K906" i="1" s="1"/>
  <c r="B704" i="1"/>
  <c r="B904" i="1"/>
  <c r="F904" i="1"/>
  <c r="F906" i="1" s="1"/>
  <c r="J904" i="1"/>
  <c r="R704" i="1"/>
  <c r="R904" i="1"/>
  <c r="V904" i="1"/>
  <c r="V906" i="1" s="1"/>
  <c r="AB921" i="1"/>
  <c r="AA921" i="1"/>
  <c r="E926" i="1"/>
  <c r="I926" i="1"/>
  <c r="AA925" i="1"/>
  <c r="Q926" i="1"/>
  <c r="U926" i="1"/>
  <c r="Y926" i="1"/>
  <c r="M706" i="1"/>
  <c r="E936" i="1"/>
  <c r="U936" i="1"/>
  <c r="AB941" i="1"/>
  <c r="AA941" i="1"/>
  <c r="Z336" i="1"/>
  <c r="AA336" i="1" s="1"/>
  <c r="AA340" i="1" s="1"/>
  <c r="D340" i="1"/>
  <c r="D342" i="1" s="1"/>
  <c r="Z356" i="1"/>
  <c r="AA356" i="1" s="1"/>
  <c r="AA360" i="1" s="1"/>
  <c r="D360" i="1"/>
  <c r="D362" i="1" s="1"/>
  <c r="Z376" i="1"/>
  <c r="AA376" i="1" s="1"/>
  <c r="AA380" i="1" s="1"/>
  <c r="D380" i="1"/>
  <c r="D382" i="1" s="1"/>
  <c r="Z391" i="1"/>
  <c r="D392" i="1"/>
  <c r="Z411" i="1"/>
  <c r="AA411" i="1" s="1"/>
  <c r="AA412" i="1" s="1"/>
  <c r="D412" i="1"/>
  <c r="Z431" i="1"/>
  <c r="AA431" i="1" s="1"/>
  <c r="AA432" i="1" s="1"/>
  <c r="D432" i="1"/>
  <c r="AA458" i="1"/>
  <c r="AA462" i="1" s="1"/>
  <c r="Z473" i="1"/>
  <c r="D474" i="1"/>
  <c r="Z488" i="1"/>
  <c r="D492" i="1"/>
  <c r="D494" i="1" s="1"/>
  <c r="Z508" i="1"/>
  <c r="D512" i="1"/>
  <c r="D514" i="1" s="1"/>
  <c r="Z523" i="1"/>
  <c r="AA523" i="1" s="1"/>
  <c r="D524" i="1"/>
  <c r="Z543" i="1"/>
  <c r="D544" i="1"/>
  <c r="Z563" i="1"/>
  <c r="D564" i="1"/>
  <c r="Z583" i="1"/>
  <c r="D584" i="1"/>
  <c r="Z603" i="1"/>
  <c r="AA603" i="1" s="1"/>
  <c r="D604" i="1"/>
  <c r="Z618" i="1"/>
  <c r="D622" i="1"/>
  <c r="D624" i="1" s="1"/>
  <c r="Q624" i="1"/>
  <c r="U624" i="1"/>
  <c r="Y624" i="1"/>
  <c r="AA630" i="1"/>
  <c r="AA631" i="1"/>
  <c r="D634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59" i="1"/>
  <c r="AA660" i="1"/>
  <c r="AA661" i="1"/>
  <c r="H664" i="1"/>
  <c r="L664" i="1"/>
  <c r="P664" i="1"/>
  <c r="T664" i="1"/>
  <c r="X664" i="1"/>
  <c r="AA671" i="1"/>
  <c r="AA675" i="1" s="1"/>
  <c r="AA672" i="1"/>
  <c r="AA673" i="1"/>
  <c r="AA674" i="1"/>
  <c r="D677" i="1"/>
  <c r="H677" i="1"/>
  <c r="L677" i="1"/>
  <c r="P677" i="1"/>
  <c r="T677" i="1"/>
  <c r="X677" i="1"/>
  <c r="AA685" i="1"/>
  <c r="AA686" i="1"/>
  <c r="AA687" i="1"/>
  <c r="H690" i="1"/>
  <c r="L690" i="1"/>
  <c r="P690" i="1"/>
  <c r="T690" i="1"/>
  <c r="X690" i="1"/>
  <c r="Z721" i="1"/>
  <c r="AB721" i="1" s="1"/>
  <c r="AB717" i="1"/>
  <c r="E723" i="1"/>
  <c r="I723" i="1"/>
  <c r="M723" i="1"/>
  <c r="Q723" i="1"/>
  <c r="U723" i="1"/>
  <c r="Y723" i="1"/>
  <c r="AB731" i="1"/>
  <c r="E733" i="1"/>
  <c r="I733" i="1"/>
  <c r="Q733" i="1"/>
  <c r="U733" i="1"/>
  <c r="Y733" i="1"/>
  <c r="E743" i="1"/>
  <c r="I743" i="1"/>
  <c r="AB742" i="1"/>
  <c r="Q743" i="1"/>
  <c r="U743" i="1"/>
  <c r="Y743" i="1"/>
  <c r="AA748" i="1"/>
  <c r="AA749" i="1"/>
  <c r="AA750" i="1"/>
  <c r="H753" i="1"/>
  <c r="L753" i="1"/>
  <c r="P753" i="1"/>
  <c r="T753" i="1"/>
  <c r="X753" i="1"/>
  <c r="AA757" i="1"/>
  <c r="AA758" i="1"/>
  <c r="AA759" i="1"/>
  <c r="AA760" i="1"/>
  <c r="D763" i="1"/>
  <c r="H763" i="1"/>
  <c r="L763" i="1"/>
  <c r="P763" i="1"/>
  <c r="T763" i="1"/>
  <c r="X763" i="1"/>
  <c r="AA768" i="1"/>
  <c r="AA769" i="1"/>
  <c r="AA770" i="1"/>
  <c r="D773" i="1"/>
  <c r="H773" i="1"/>
  <c r="L773" i="1"/>
  <c r="P773" i="1"/>
  <c r="T773" i="1"/>
  <c r="X773" i="1"/>
  <c r="AA777" i="1"/>
  <c r="AA781" i="1" s="1"/>
  <c r="AA778" i="1"/>
  <c r="AA779" i="1"/>
  <c r="AA780" i="1"/>
  <c r="D783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8" i="1"/>
  <c r="AA799" i="1"/>
  <c r="AA800" i="1"/>
  <c r="D803" i="1"/>
  <c r="H803" i="1"/>
  <c r="L803" i="1"/>
  <c r="P803" i="1"/>
  <c r="T803" i="1"/>
  <c r="X803" i="1"/>
  <c r="AA808" i="1"/>
  <c r="AA809" i="1"/>
  <c r="AA810" i="1"/>
  <c r="D813" i="1"/>
  <c r="H813" i="1"/>
  <c r="L813" i="1"/>
  <c r="P813" i="1"/>
  <c r="T813" i="1"/>
  <c r="X813" i="1"/>
  <c r="AA818" i="1"/>
  <c r="AA819" i="1"/>
  <c r="AA820" i="1"/>
  <c r="H823" i="1"/>
  <c r="L823" i="1"/>
  <c r="P823" i="1"/>
  <c r="T823" i="1"/>
  <c r="X823" i="1"/>
  <c r="AA828" i="1"/>
  <c r="AA829" i="1"/>
  <c r="AA830" i="1"/>
  <c r="D833" i="1"/>
  <c r="H833" i="1"/>
  <c r="L833" i="1"/>
  <c r="P833" i="1"/>
  <c r="T833" i="1"/>
  <c r="X83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73" i="1"/>
  <c r="G873" i="1"/>
  <c r="K873" i="1"/>
  <c r="O873" i="1"/>
  <c r="S873" i="1"/>
  <c r="W873" i="1"/>
  <c r="C893" i="1"/>
  <c r="G893" i="1"/>
  <c r="K893" i="1"/>
  <c r="O893" i="1"/>
  <c r="S893" i="1"/>
  <c r="W893" i="1"/>
  <c r="E906" i="1"/>
  <c r="U906" i="1"/>
  <c r="B926" i="1"/>
  <c r="F926" i="1"/>
  <c r="J926" i="1"/>
  <c r="N926" i="1"/>
  <c r="R926" i="1"/>
  <c r="V926" i="1"/>
  <c r="B906" i="1"/>
  <c r="B709" i="1"/>
  <c r="F709" i="1"/>
  <c r="J906" i="1"/>
  <c r="J709" i="1"/>
  <c r="N709" i="1"/>
  <c r="R906" i="1"/>
  <c r="R709" i="1"/>
  <c r="V709" i="1"/>
  <c r="E634" i="1"/>
  <c r="E644" i="1"/>
  <c r="I644" i="1"/>
  <c r="M644" i="1"/>
  <c r="Q644" i="1"/>
  <c r="U644" i="1"/>
  <c r="Y644" i="1"/>
  <c r="E654" i="1"/>
  <c r="I654" i="1"/>
  <c r="Q654" i="1"/>
  <c r="U654" i="1"/>
  <c r="Y654" i="1"/>
  <c r="E664" i="1"/>
  <c r="I664" i="1"/>
  <c r="M664" i="1"/>
  <c r="Q664" i="1"/>
  <c r="U664" i="1"/>
  <c r="Y664" i="1"/>
  <c r="E677" i="1"/>
  <c r="I677" i="1"/>
  <c r="AB676" i="1"/>
  <c r="Q677" i="1"/>
  <c r="U677" i="1"/>
  <c r="Y677" i="1"/>
  <c r="E690" i="1"/>
  <c r="I690" i="1"/>
  <c r="M690" i="1"/>
  <c r="Q690" i="1"/>
  <c r="U690" i="1"/>
  <c r="Y690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B743" i="1"/>
  <c r="F743" i="1"/>
  <c r="J743" i="1"/>
  <c r="N743" i="1"/>
  <c r="R743" i="1"/>
  <c r="V743" i="1"/>
  <c r="E753" i="1"/>
  <c r="I753" i="1"/>
  <c r="AB752" i="1"/>
  <c r="Q753" i="1"/>
  <c r="U753" i="1"/>
  <c r="Y753" i="1"/>
  <c r="E763" i="1"/>
  <c r="I763" i="1"/>
  <c r="M763" i="1"/>
  <c r="Q763" i="1"/>
  <c r="U763" i="1"/>
  <c r="Y763" i="1"/>
  <c r="Z771" i="1"/>
  <c r="AB771" i="1" s="1"/>
  <c r="AB767" i="1"/>
  <c r="E773" i="1"/>
  <c r="I773" i="1"/>
  <c r="Q773" i="1"/>
  <c r="U773" i="1"/>
  <c r="Y773" i="1"/>
  <c r="E783" i="1"/>
  <c r="I783" i="1"/>
  <c r="AB782" i="1"/>
  <c r="Q783" i="1"/>
  <c r="U783" i="1"/>
  <c r="Y783" i="1"/>
  <c r="E793" i="1"/>
  <c r="I793" i="1"/>
  <c r="AB792" i="1"/>
  <c r="Q793" i="1"/>
  <c r="U793" i="1"/>
  <c r="Y793" i="1"/>
  <c r="E803" i="1"/>
  <c r="I803" i="1"/>
  <c r="M803" i="1"/>
  <c r="Q803" i="1"/>
  <c r="U803" i="1"/>
  <c r="Y803" i="1"/>
  <c r="Z811" i="1"/>
  <c r="AB811" i="1" s="1"/>
  <c r="AB807" i="1"/>
  <c r="E813" i="1"/>
  <c r="I813" i="1"/>
  <c r="Q813" i="1"/>
  <c r="U813" i="1"/>
  <c r="Y813" i="1"/>
  <c r="E823" i="1"/>
  <c r="I823" i="1"/>
  <c r="AB822" i="1"/>
  <c r="Q823" i="1"/>
  <c r="U823" i="1"/>
  <c r="Y823" i="1"/>
  <c r="E833" i="1"/>
  <c r="I833" i="1"/>
  <c r="AB832" i="1"/>
  <c r="Q833" i="1"/>
  <c r="U833" i="1"/>
  <c r="Y833" i="1"/>
  <c r="AA837" i="1"/>
  <c r="AA841" i="1" s="1"/>
  <c r="H843" i="1"/>
  <c r="L843" i="1"/>
  <c r="P843" i="1"/>
  <c r="T843" i="1"/>
  <c r="X843" i="1"/>
  <c r="H853" i="1"/>
  <c r="L853" i="1"/>
  <c r="P853" i="1"/>
  <c r="T853" i="1"/>
  <c r="X853" i="1"/>
  <c r="D863" i="1"/>
  <c r="H863" i="1"/>
  <c r="L863" i="1"/>
  <c r="P863" i="1"/>
  <c r="T863" i="1"/>
  <c r="X863" i="1"/>
  <c r="AA867" i="1"/>
  <c r="AA870" i="1"/>
  <c r="AA878" i="1"/>
  <c r="D883" i="1"/>
  <c r="H883" i="1"/>
  <c r="L883" i="1"/>
  <c r="P883" i="1"/>
  <c r="T883" i="1"/>
  <c r="X883" i="1"/>
  <c r="AA889" i="1"/>
  <c r="AA890" i="1"/>
  <c r="W904" i="1"/>
  <c r="W906" i="1" s="1"/>
  <c r="AA910" i="1"/>
  <c r="AA914" i="1" s="1"/>
  <c r="H904" i="1"/>
  <c r="H906" i="1" s="1"/>
  <c r="L904" i="1"/>
  <c r="P904" i="1"/>
  <c r="P906" i="1" s="1"/>
  <c r="T904" i="1"/>
  <c r="X904" i="1"/>
  <c r="X906" i="1" s="1"/>
  <c r="C916" i="1"/>
  <c r="G916" i="1"/>
  <c r="K916" i="1"/>
  <c r="O916" i="1"/>
  <c r="S916" i="1"/>
  <c r="W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AA633" i="1"/>
  <c r="M634" i="1"/>
  <c r="Z638" i="1"/>
  <c r="D642" i="1"/>
  <c r="AA653" i="1"/>
  <c r="M654" i="1"/>
  <c r="Z658" i="1"/>
  <c r="D662" i="1"/>
  <c r="D664" i="1" s="1"/>
  <c r="AA676" i="1"/>
  <c r="AA677" i="1" s="1"/>
  <c r="D688" i="1"/>
  <c r="AA717" i="1"/>
  <c r="AA721" i="1" s="1"/>
  <c r="AA727" i="1"/>
  <c r="AA731" i="1" s="1"/>
  <c r="M731" i="1"/>
  <c r="M733" i="1" s="1"/>
  <c r="Z732" i="1"/>
  <c r="Z733" i="1" s="1"/>
  <c r="D733" i="1"/>
  <c r="M743" i="1"/>
  <c r="M753" i="1"/>
  <c r="Z757" i="1"/>
  <c r="D761" i="1"/>
  <c r="AA767" i="1"/>
  <c r="AA771" i="1" s="1"/>
  <c r="M771" i="1"/>
  <c r="M773" i="1" s="1"/>
  <c r="Z772" i="1"/>
  <c r="AA782" i="1"/>
  <c r="M793" i="1"/>
  <c r="Z797" i="1"/>
  <c r="D801" i="1"/>
  <c r="AA807" i="1"/>
  <c r="M811" i="1"/>
  <c r="M813" i="1" s="1"/>
  <c r="Z812" i="1"/>
  <c r="AA822" i="1"/>
  <c r="M833" i="1"/>
  <c r="Z847" i="1"/>
  <c r="D851" i="1"/>
  <c r="D853" i="1" s="1"/>
  <c r="AA857" i="1"/>
  <c r="AA861" i="1" s="1"/>
  <c r="M861" i="1"/>
  <c r="M863" i="1" s="1"/>
  <c r="Z862" i="1"/>
  <c r="Z869" i="1"/>
  <c r="Z871" i="1" s="1"/>
  <c r="Z887" i="1"/>
  <c r="AA887" i="1" s="1"/>
  <c r="AA891" i="1" s="1"/>
  <c r="D891" i="1"/>
  <c r="D893" i="1" s="1"/>
  <c r="Z910" i="1"/>
  <c r="D914" i="1"/>
  <c r="D916" i="1" s="1"/>
  <c r="H914" i="1"/>
  <c r="H916" i="1" s="1"/>
  <c r="L914" i="1"/>
  <c r="L916" i="1" s="1"/>
  <c r="P914" i="1"/>
  <c r="P916" i="1" s="1"/>
  <c r="T914" i="1"/>
  <c r="T916" i="1" s="1"/>
  <c r="X914" i="1"/>
  <c r="X916" i="1" s="1"/>
  <c r="Z922" i="1"/>
  <c r="AA922" i="1" s="1"/>
  <c r="M926" i="1"/>
  <c r="Z930" i="1"/>
  <c r="E934" i="1"/>
  <c r="I934" i="1"/>
  <c r="I936" i="1" s="1"/>
  <c r="M934" i="1"/>
  <c r="M936" i="1" s="1"/>
  <c r="Q934" i="1"/>
  <c r="Q936" i="1" s="1"/>
  <c r="U934" i="1"/>
  <c r="Y934" i="1"/>
  <c r="Y936" i="1" s="1"/>
  <c r="Z935" i="1"/>
  <c r="D936" i="1"/>
  <c r="H936" i="1"/>
  <c r="L936" i="1"/>
  <c r="P936" i="1"/>
  <c r="T936" i="1"/>
  <c r="X936" i="1"/>
  <c r="E944" i="1"/>
  <c r="I944" i="1"/>
  <c r="I946" i="1" s="1"/>
  <c r="M944" i="1"/>
  <c r="Q944" i="1"/>
  <c r="U944" i="1"/>
  <c r="Y944" i="1"/>
  <c r="Y946" i="1" s="1"/>
  <c r="AA943" i="1"/>
  <c r="AA945" i="1"/>
  <c r="H946" i="1"/>
  <c r="T946" i="1"/>
  <c r="AA950" i="1"/>
  <c r="AA954" i="1" s="1"/>
  <c r="H956" i="1"/>
  <c r="L956" i="1"/>
  <c r="P956" i="1"/>
  <c r="T956" i="1"/>
  <c r="X956" i="1"/>
  <c r="D966" i="1"/>
  <c r="H966" i="1"/>
  <c r="L966" i="1"/>
  <c r="P966" i="1"/>
  <c r="T966" i="1"/>
  <c r="X966" i="1"/>
  <c r="AA995" i="1"/>
  <c r="H996" i="1"/>
  <c r="L996" i="1"/>
  <c r="P996" i="1"/>
  <c r="T996" i="1"/>
  <c r="X996" i="1"/>
  <c r="D1006" i="1"/>
  <c r="H1006" i="1"/>
  <c r="L1006" i="1"/>
  <c r="P1006" i="1"/>
  <c r="T1006" i="1"/>
  <c r="X1006" i="1"/>
  <c r="H1036" i="1"/>
  <c r="L1036" i="1"/>
  <c r="P1036" i="1"/>
  <c r="T1036" i="1"/>
  <c r="X1036" i="1"/>
  <c r="D1046" i="1"/>
  <c r="H1046" i="1"/>
  <c r="L1046" i="1"/>
  <c r="P1046" i="1"/>
  <c r="T1046" i="1"/>
  <c r="X1046" i="1"/>
  <c r="AA1051" i="1"/>
  <c r="AA1060" i="1"/>
  <c r="AA1062" i="1"/>
  <c r="AA1070" i="1"/>
  <c r="AA1072" i="1"/>
  <c r="AA1073" i="1"/>
  <c r="H1076" i="1"/>
  <c r="L1076" i="1"/>
  <c r="P1076" i="1"/>
  <c r="T1076" i="1"/>
  <c r="X1076" i="1"/>
  <c r="F1086" i="1"/>
  <c r="H1106" i="1"/>
  <c r="L1106" i="1"/>
  <c r="P1106" i="1"/>
  <c r="T1106" i="1"/>
  <c r="X1106" i="1"/>
  <c r="H1116" i="1"/>
  <c r="L1116" i="1"/>
  <c r="P1116" i="1"/>
  <c r="T1116" i="1"/>
  <c r="X1116" i="1"/>
  <c r="H1126" i="1"/>
  <c r="L1126" i="1"/>
  <c r="P1126" i="1"/>
  <c r="T1126" i="1"/>
  <c r="X1126" i="1"/>
  <c r="AA1135" i="1"/>
  <c r="H1136" i="1"/>
  <c r="L1136" i="1"/>
  <c r="P1136" i="1"/>
  <c r="T1136" i="1"/>
  <c r="X1136" i="1"/>
  <c r="H1146" i="1"/>
  <c r="L1146" i="1"/>
  <c r="P1146" i="1"/>
  <c r="T1146" i="1"/>
  <c r="X1146" i="1"/>
  <c r="H1156" i="1"/>
  <c r="L1156" i="1"/>
  <c r="P1156" i="1"/>
  <c r="T1156" i="1"/>
  <c r="X1156" i="1"/>
  <c r="H1166" i="1"/>
  <c r="L1166" i="1"/>
  <c r="P1166" i="1"/>
  <c r="T1166" i="1"/>
  <c r="X1166" i="1"/>
  <c r="AA1170" i="1"/>
  <c r="AA1171" i="1"/>
  <c r="AA1172" i="1"/>
  <c r="AA1173" i="1"/>
  <c r="AA1175" i="1"/>
  <c r="H1176" i="1"/>
  <c r="Z643" i="1"/>
  <c r="D644" i="1"/>
  <c r="Z663" i="1"/>
  <c r="M677" i="1"/>
  <c r="Z684" i="1"/>
  <c r="Z688" i="1" s="1"/>
  <c r="AB688" i="1" s="1"/>
  <c r="Z689" i="1"/>
  <c r="D690" i="1"/>
  <c r="M721" i="1"/>
  <c r="Z722" i="1"/>
  <c r="Z737" i="1"/>
  <c r="D741" i="1"/>
  <c r="Z747" i="1"/>
  <c r="D751" i="1"/>
  <c r="D753" i="1" s="1"/>
  <c r="Z762" i="1"/>
  <c r="AA772" i="1"/>
  <c r="M783" i="1"/>
  <c r="Z787" i="1"/>
  <c r="D791" i="1"/>
  <c r="D793" i="1" s="1"/>
  <c r="Z802" i="1"/>
  <c r="M823" i="1"/>
  <c r="Z827" i="1"/>
  <c r="D831" i="1"/>
  <c r="Z837" i="1"/>
  <c r="D841" i="1"/>
  <c r="D843" i="1" s="1"/>
  <c r="Z852" i="1"/>
  <c r="M873" i="1"/>
  <c r="Z877" i="1"/>
  <c r="N883" i="1"/>
  <c r="Z892" i="1"/>
  <c r="D900" i="1"/>
  <c r="N901" i="1"/>
  <c r="N705" i="1" s="1"/>
  <c r="N695" i="1" s="1"/>
  <c r="C902" i="1"/>
  <c r="C706" i="1" s="1"/>
  <c r="C696" i="1" s="1"/>
  <c r="G902" i="1"/>
  <c r="G706" i="1" s="1"/>
  <c r="G696" i="1" s="1"/>
  <c r="K902" i="1"/>
  <c r="K706" i="1" s="1"/>
  <c r="K696" i="1" s="1"/>
  <c r="O902" i="1"/>
  <c r="O706" i="1" s="1"/>
  <c r="O696" i="1" s="1"/>
  <c r="S902" i="1"/>
  <c r="S706" i="1" s="1"/>
  <c r="S696" i="1" s="1"/>
  <c r="W902" i="1"/>
  <c r="W706" i="1" s="1"/>
  <c r="W696" i="1" s="1"/>
  <c r="M903" i="1"/>
  <c r="D905" i="1"/>
  <c r="Z915" i="1"/>
  <c r="AA930" i="1"/>
  <c r="Z932" i="1"/>
  <c r="AA932" i="1" s="1"/>
  <c r="B944" i="1"/>
  <c r="B946" i="1" s="1"/>
  <c r="F944" i="1"/>
  <c r="J944" i="1"/>
  <c r="N944" i="1"/>
  <c r="N946" i="1" s="1"/>
  <c r="R944" i="1"/>
  <c r="R946" i="1" s="1"/>
  <c r="V944" i="1"/>
  <c r="Z940" i="1"/>
  <c r="Z942" i="1"/>
  <c r="AA942" i="1" s="1"/>
  <c r="E946" i="1"/>
  <c r="M946" i="1"/>
  <c r="Q946" i="1"/>
  <c r="U946" i="1"/>
  <c r="E956" i="1"/>
  <c r="I956" i="1"/>
  <c r="M956" i="1"/>
  <c r="Q956" i="1"/>
  <c r="U956" i="1"/>
  <c r="Y956" i="1"/>
  <c r="Z966" i="1"/>
  <c r="AB966" i="1" s="1"/>
  <c r="AB981" i="1"/>
  <c r="AA981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66" i="1"/>
  <c r="I1066" i="1"/>
  <c r="M1066" i="1"/>
  <c r="Q1066" i="1"/>
  <c r="U1066" i="1"/>
  <c r="Y1066" i="1"/>
  <c r="E1076" i="1"/>
  <c r="I1076" i="1"/>
  <c r="M1076" i="1"/>
  <c r="Q1076" i="1"/>
  <c r="U1076" i="1"/>
  <c r="Y1076" i="1"/>
  <c r="Z1083" i="1"/>
  <c r="AA1083" i="1" s="1"/>
  <c r="E1096" i="1"/>
  <c r="I1096" i="1"/>
  <c r="Q1096" i="1"/>
  <c r="Y1096" i="1"/>
  <c r="AB1100" i="1"/>
  <c r="AA1100" i="1"/>
  <c r="M1081" i="1"/>
  <c r="Z1091" i="1"/>
  <c r="E1106" i="1"/>
  <c r="I1106" i="1"/>
  <c r="M1106" i="1"/>
  <c r="Q1106" i="1"/>
  <c r="U1106" i="1"/>
  <c r="Y1106" i="1"/>
  <c r="E1116" i="1"/>
  <c r="I1116" i="1"/>
  <c r="M1116" i="1"/>
  <c r="Q1116" i="1"/>
  <c r="U1116" i="1"/>
  <c r="Y1116" i="1"/>
  <c r="Z1124" i="1"/>
  <c r="AB1124" i="1" s="1"/>
  <c r="AB1120" i="1"/>
  <c r="E1126" i="1"/>
  <c r="I1126" i="1"/>
  <c r="Q1126" i="1"/>
  <c r="U1126" i="1"/>
  <c r="Y1126" i="1"/>
  <c r="E1136" i="1"/>
  <c r="I1136" i="1"/>
  <c r="M1136" i="1"/>
  <c r="Q1136" i="1"/>
  <c r="U1136" i="1"/>
  <c r="Y1136" i="1"/>
  <c r="Z1144" i="1"/>
  <c r="AB1144" i="1" s="1"/>
  <c r="AB1140" i="1"/>
  <c r="E1146" i="1"/>
  <c r="I1146" i="1"/>
  <c r="M1146" i="1"/>
  <c r="Q1146" i="1"/>
  <c r="U1146" i="1"/>
  <c r="Y1146" i="1"/>
  <c r="E1156" i="1"/>
  <c r="I1156" i="1"/>
  <c r="M1156" i="1"/>
  <c r="Q1156" i="1"/>
  <c r="U1156" i="1"/>
  <c r="Y1156" i="1"/>
  <c r="Z1164" i="1"/>
  <c r="AB1164" i="1" s="1"/>
  <c r="AB1160" i="1"/>
  <c r="E1166" i="1"/>
  <c r="I1166" i="1"/>
  <c r="Q1166" i="1"/>
  <c r="U1166" i="1"/>
  <c r="Y1166" i="1"/>
  <c r="Z628" i="1"/>
  <c r="Z648" i="1"/>
  <c r="D652" i="1"/>
  <c r="D654" i="1" s="1"/>
  <c r="Z671" i="1"/>
  <c r="D675" i="1"/>
  <c r="AA722" i="1"/>
  <c r="AA723" i="1" s="1"/>
  <c r="AA762" i="1"/>
  <c r="Z777" i="1"/>
  <c r="D781" i="1"/>
  <c r="AA802" i="1"/>
  <c r="Z817" i="1"/>
  <c r="D821" i="1"/>
  <c r="D823" i="1" s="1"/>
  <c r="D871" i="1"/>
  <c r="D873" i="1" s="1"/>
  <c r="B914" i="1"/>
  <c r="B916" i="1" s="1"/>
  <c r="F914" i="1"/>
  <c r="F916" i="1" s="1"/>
  <c r="J914" i="1"/>
  <c r="J916" i="1" s="1"/>
  <c r="N914" i="1"/>
  <c r="N916" i="1" s="1"/>
  <c r="R914" i="1"/>
  <c r="R916" i="1" s="1"/>
  <c r="V914" i="1"/>
  <c r="V916" i="1" s="1"/>
  <c r="F946" i="1"/>
  <c r="J946" i="1"/>
  <c r="V946" i="1"/>
  <c r="AB951" i="1"/>
  <c r="AA951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AB991" i="1"/>
  <c r="AA991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AB1031" i="1"/>
  <c r="AA1031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AB1071" i="1"/>
  <c r="AA1071" i="1"/>
  <c r="R1086" i="1"/>
  <c r="B1106" i="1"/>
  <c r="F1106" i="1"/>
  <c r="J1106" i="1"/>
  <c r="N1106" i="1"/>
  <c r="R1106" i="1"/>
  <c r="V110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N1166" i="1"/>
  <c r="R1166" i="1"/>
  <c r="V1166" i="1"/>
  <c r="B1176" i="1"/>
  <c r="F1176" i="1"/>
  <c r="AA742" i="1"/>
  <c r="AA752" i="1"/>
  <c r="AA792" i="1"/>
  <c r="AA832" i="1"/>
  <c r="AA842" i="1"/>
  <c r="AA843" i="1" s="1"/>
  <c r="AA882" i="1"/>
  <c r="Z900" i="1"/>
  <c r="D901" i="1"/>
  <c r="Z920" i="1"/>
  <c r="D944" i="1"/>
  <c r="H944" i="1"/>
  <c r="L944" i="1"/>
  <c r="L946" i="1" s="1"/>
  <c r="P944" i="1"/>
  <c r="P946" i="1" s="1"/>
  <c r="T944" i="1"/>
  <c r="C946" i="1"/>
  <c r="G946" i="1"/>
  <c r="K946" i="1"/>
  <c r="O946" i="1"/>
  <c r="S946" i="1"/>
  <c r="W94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1006" i="1"/>
  <c r="G1006" i="1"/>
  <c r="K1006" i="1"/>
  <c r="O1006" i="1"/>
  <c r="S1006" i="1"/>
  <c r="W1006" i="1"/>
  <c r="C1016" i="1"/>
  <c r="G1016" i="1"/>
  <c r="K1016" i="1"/>
  <c r="O1016" i="1"/>
  <c r="S1016" i="1"/>
  <c r="W101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Z1082" i="1"/>
  <c r="AA1082" i="1" s="1"/>
  <c r="E1094" i="1"/>
  <c r="M1094" i="1"/>
  <c r="M1096" i="1" s="1"/>
  <c r="C1106" i="1"/>
  <c r="G1106" i="1"/>
  <c r="K1106" i="1"/>
  <c r="O1106" i="1"/>
  <c r="S1106" i="1"/>
  <c r="W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AA960" i="1"/>
  <c r="AA964" i="1" s="1"/>
  <c r="AA965" i="1"/>
  <c r="Z970" i="1"/>
  <c r="M974" i="1"/>
  <c r="M976" i="1" s="1"/>
  <c r="Z975" i="1"/>
  <c r="D984" i="1"/>
  <c r="D986" i="1" s="1"/>
  <c r="AA1005" i="1"/>
  <c r="Z1010" i="1"/>
  <c r="M1014" i="1"/>
  <c r="M1016" i="1" s="1"/>
  <c r="Z1015" i="1"/>
  <c r="AA1021" i="1"/>
  <c r="AA1045" i="1"/>
  <c r="Z1050" i="1"/>
  <c r="M1054" i="1"/>
  <c r="M1056" i="1" s="1"/>
  <c r="Z1055" i="1"/>
  <c r="AA1061" i="1"/>
  <c r="AA1092" i="1"/>
  <c r="M1104" i="1"/>
  <c r="Z1105" i="1"/>
  <c r="AA1105" i="1" s="1"/>
  <c r="D1106" i="1"/>
  <c r="AA1120" i="1"/>
  <c r="AA1124" i="1" s="1"/>
  <c r="M1124" i="1"/>
  <c r="M1126" i="1" s="1"/>
  <c r="Z1125" i="1"/>
  <c r="Z1126" i="1" s="1"/>
  <c r="AB1126" i="1" s="1"/>
  <c r="D1126" i="1"/>
  <c r="AA1140" i="1"/>
  <c r="AA1144" i="1" s="1"/>
  <c r="M1144" i="1"/>
  <c r="Z1145" i="1"/>
  <c r="Z1146" i="1" s="1"/>
  <c r="AB1146" i="1" s="1"/>
  <c r="D1146" i="1"/>
  <c r="AA1160" i="1"/>
  <c r="AA1164" i="1" s="1"/>
  <c r="M1164" i="1"/>
  <c r="M1166" i="1" s="1"/>
  <c r="Z1165" i="1"/>
  <c r="Z1166" i="1" s="1"/>
  <c r="AB1166" i="1" s="1"/>
  <c r="D1166" i="1"/>
  <c r="L1176" i="1"/>
  <c r="P1176" i="1"/>
  <c r="T1176" i="1"/>
  <c r="X1176" i="1"/>
  <c r="AA1181" i="1"/>
  <c r="AA1182" i="1"/>
  <c r="AA1183" i="1"/>
  <c r="H1186" i="1"/>
  <c r="L1186" i="1"/>
  <c r="P1186" i="1"/>
  <c r="T1186" i="1"/>
  <c r="X1186" i="1"/>
  <c r="AA1190" i="1"/>
  <c r="AA1194" i="1" s="1"/>
  <c r="AA1191" i="1"/>
  <c r="AA1192" i="1"/>
  <c r="AA1193" i="1"/>
  <c r="H1196" i="1"/>
  <c r="L1196" i="1"/>
  <c r="P1196" i="1"/>
  <c r="T1196" i="1"/>
  <c r="X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D1216" i="1"/>
  <c r="H1216" i="1"/>
  <c r="L1216" i="1"/>
  <c r="P1216" i="1"/>
  <c r="T1216" i="1"/>
  <c r="X1216" i="1"/>
  <c r="AA1221" i="1"/>
  <c r="AA1222" i="1"/>
  <c r="AA1223" i="1"/>
  <c r="H1226" i="1"/>
  <c r="L1226" i="1"/>
  <c r="P1226" i="1"/>
  <c r="T1226" i="1"/>
  <c r="X1226" i="1"/>
  <c r="AA1230" i="1"/>
  <c r="AA1231" i="1"/>
  <c r="AA1232" i="1"/>
  <c r="AA1233" i="1"/>
  <c r="H1236" i="1"/>
  <c r="L1236" i="1"/>
  <c r="P1236" i="1"/>
  <c r="T1236" i="1"/>
  <c r="X1236" i="1"/>
  <c r="AA1241" i="1"/>
  <c r="AA1242" i="1"/>
  <c r="AA1243" i="1"/>
  <c r="H1246" i="1"/>
  <c r="L1246" i="1"/>
  <c r="P1246" i="1"/>
  <c r="T1246" i="1"/>
  <c r="X1246" i="1"/>
  <c r="AA1251" i="1"/>
  <c r="AA1252" i="1"/>
  <c r="AA1253" i="1"/>
  <c r="D1256" i="1"/>
  <c r="H1256" i="1"/>
  <c r="L1256" i="1"/>
  <c r="P1256" i="1"/>
  <c r="T1256" i="1"/>
  <c r="X1256" i="1"/>
  <c r="AA1261" i="1"/>
  <c r="AA1262" i="1"/>
  <c r="AA1263" i="1"/>
  <c r="H1266" i="1"/>
  <c r="L1266" i="1"/>
  <c r="P1266" i="1"/>
  <c r="T1266" i="1"/>
  <c r="X1266" i="1"/>
  <c r="AA1270" i="1"/>
  <c r="AA1271" i="1"/>
  <c r="AA1272" i="1"/>
  <c r="AA1273" i="1"/>
  <c r="H1276" i="1"/>
  <c r="L1276" i="1"/>
  <c r="P1276" i="1"/>
  <c r="T1276" i="1"/>
  <c r="X1276" i="1"/>
  <c r="AA1281" i="1"/>
  <c r="AA1282" i="1"/>
  <c r="AA1283" i="1"/>
  <c r="D1286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1" i="1"/>
  <c r="AA1302" i="1"/>
  <c r="AA1303" i="1"/>
  <c r="AA1305" i="1"/>
  <c r="H1306" i="1"/>
  <c r="L1306" i="1"/>
  <c r="P1306" i="1"/>
  <c r="T1306" i="1"/>
  <c r="X1306" i="1"/>
  <c r="AA1311" i="1"/>
  <c r="AA1312" i="1"/>
  <c r="AA1313" i="1"/>
  <c r="H1316" i="1"/>
  <c r="L1316" i="1"/>
  <c r="P1316" i="1"/>
  <c r="T1316" i="1"/>
  <c r="X1316" i="1"/>
  <c r="AA1321" i="1"/>
  <c r="AA1322" i="1"/>
  <c r="AA1323" i="1"/>
  <c r="D1326" i="1"/>
  <c r="H1326" i="1"/>
  <c r="L1326" i="1"/>
  <c r="P1326" i="1"/>
  <c r="T1326" i="1"/>
  <c r="X1326" i="1"/>
  <c r="AA1331" i="1"/>
  <c r="AA1332" i="1"/>
  <c r="AA1333" i="1"/>
  <c r="H1336" i="1"/>
  <c r="L1336" i="1"/>
  <c r="P1336" i="1"/>
  <c r="T1336" i="1"/>
  <c r="X1336" i="1"/>
  <c r="AA1341" i="1"/>
  <c r="AA1342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Z945" i="1"/>
  <c r="D946" i="1"/>
  <c r="D954" i="1"/>
  <c r="Z980" i="1"/>
  <c r="Z984" i="1" s="1"/>
  <c r="AB984" i="1" s="1"/>
  <c r="Z985" i="1"/>
  <c r="AA985" i="1" s="1"/>
  <c r="D994" i="1"/>
  <c r="Z1020" i="1"/>
  <c r="Z1024" i="1" s="1"/>
  <c r="AB1024" i="1" s="1"/>
  <c r="Z1025" i="1"/>
  <c r="Z1026" i="1" s="1"/>
  <c r="AB1026" i="1" s="1"/>
  <c r="D1034" i="1"/>
  <c r="Z1060" i="1"/>
  <c r="Z1064" i="1" s="1"/>
  <c r="AB1064" i="1" s="1"/>
  <c r="Z1065" i="1"/>
  <c r="Z1066" i="1" s="1"/>
  <c r="AB1066" i="1" s="1"/>
  <c r="D1074" i="1"/>
  <c r="Z1093" i="1"/>
  <c r="AA1093" i="1" s="1"/>
  <c r="Z1110" i="1"/>
  <c r="D1114" i="1"/>
  <c r="Z1130" i="1"/>
  <c r="AA1130" i="1" s="1"/>
  <c r="AA1134" i="1" s="1"/>
  <c r="D1134" i="1"/>
  <c r="Z1150" i="1"/>
  <c r="AA1150" i="1" s="1"/>
  <c r="AA1154" i="1" s="1"/>
  <c r="D1154" i="1"/>
  <c r="Z1170" i="1"/>
  <c r="D1174" i="1"/>
  <c r="E1176" i="1"/>
  <c r="I1176" i="1"/>
  <c r="M1176" i="1"/>
  <c r="Q1176" i="1"/>
  <c r="U1176" i="1"/>
  <c r="Y1176" i="1"/>
  <c r="E1186" i="1"/>
  <c r="I1186" i="1"/>
  <c r="M1186" i="1"/>
  <c r="Q1186" i="1"/>
  <c r="U1186" i="1"/>
  <c r="Y1186" i="1"/>
  <c r="E1196" i="1"/>
  <c r="I1196" i="1"/>
  <c r="Q1196" i="1"/>
  <c r="U1196" i="1"/>
  <c r="Y1196" i="1"/>
  <c r="E1206" i="1"/>
  <c r="I1206" i="1"/>
  <c r="M1206" i="1"/>
  <c r="Q1206" i="1"/>
  <c r="U1206" i="1"/>
  <c r="Y1206" i="1"/>
  <c r="E1216" i="1"/>
  <c r="I1216" i="1"/>
  <c r="Q1216" i="1"/>
  <c r="U1216" i="1"/>
  <c r="Y1216" i="1"/>
  <c r="E1226" i="1"/>
  <c r="I1226" i="1"/>
  <c r="M1226" i="1"/>
  <c r="Q1226" i="1"/>
  <c r="U1226" i="1"/>
  <c r="Y1226" i="1"/>
  <c r="E1236" i="1"/>
  <c r="I1236" i="1"/>
  <c r="Q1236" i="1"/>
  <c r="U1236" i="1"/>
  <c r="Y1236" i="1"/>
  <c r="E1246" i="1"/>
  <c r="I1246" i="1"/>
  <c r="M1246" i="1"/>
  <c r="Q1246" i="1"/>
  <c r="U1246" i="1"/>
  <c r="Y1246" i="1"/>
  <c r="E1256" i="1"/>
  <c r="I1256" i="1"/>
  <c r="Q1256" i="1"/>
  <c r="U1256" i="1"/>
  <c r="Y1256" i="1"/>
  <c r="E1266" i="1"/>
  <c r="I1266" i="1"/>
  <c r="M1266" i="1"/>
  <c r="Q1266" i="1"/>
  <c r="U1266" i="1"/>
  <c r="Y1266" i="1"/>
  <c r="E1276" i="1"/>
  <c r="I1276" i="1"/>
  <c r="M1276" i="1"/>
  <c r="Q1276" i="1"/>
  <c r="U1276" i="1"/>
  <c r="Y1276" i="1"/>
  <c r="Z1284" i="1"/>
  <c r="AB1284" i="1" s="1"/>
  <c r="AB1280" i="1"/>
  <c r="E1286" i="1"/>
  <c r="I1286" i="1"/>
  <c r="Q1286" i="1"/>
  <c r="U1286" i="1"/>
  <c r="Y1286" i="1"/>
  <c r="E1296" i="1"/>
  <c r="I1296" i="1"/>
  <c r="AB1295" i="1"/>
  <c r="Q1296" i="1"/>
  <c r="U1296" i="1"/>
  <c r="Y1296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E1326" i="1"/>
  <c r="I1326" i="1"/>
  <c r="Q1326" i="1"/>
  <c r="U1326" i="1"/>
  <c r="Y1326" i="1"/>
  <c r="E1336" i="1"/>
  <c r="I1336" i="1"/>
  <c r="M1336" i="1"/>
  <c r="Q1336" i="1"/>
  <c r="U1336" i="1"/>
  <c r="Y1336" i="1"/>
  <c r="AA1345" i="1"/>
  <c r="H1346" i="1"/>
  <c r="L1346" i="1"/>
  <c r="P1346" i="1"/>
  <c r="T1346" i="1"/>
  <c r="X1346" i="1"/>
  <c r="AA1352" i="1"/>
  <c r="AA1353" i="1"/>
  <c r="H1356" i="1"/>
  <c r="L1356" i="1"/>
  <c r="P1356" i="1"/>
  <c r="T1356" i="1"/>
  <c r="X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Z950" i="1"/>
  <c r="Z954" i="1" s="1"/>
  <c r="Z955" i="1"/>
  <c r="D956" i="1"/>
  <c r="Z990" i="1"/>
  <c r="Z994" i="1" s="1"/>
  <c r="AB994" i="1" s="1"/>
  <c r="Z995" i="1"/>
  <c r="D996" i="1"/>
  <c r="Z1030" i="1"/>
  <c r="Z1034" i="1" s="1"/>
  <c r="AB1034" i="1" s="1"/>
  <c r="Z1035" i="1"/>
  <c r="Z1036" i="1" s="1"/>
  <c r="AB1036" i="1" s="1"/>
  <c r="D1036" i="1"/>
  <c r="Z1070" i="1"/>
  <c r="Z1074" i="1" s="1"/>
  <c r="Z1075" i="1"/>
  <c r="Z1076" i="1" s="1"/>
  <c r="D1076" i="1"/>
  <c r="E1080" i="1"/>
  <c r="I1080" i="1"/>
  <c r="M1080" i="1"/>
  <c r="Q1080" i="1"/>
  <c r="U1080" i="1"/>
  <c r="Y1080" i="1"/>
  <c r="D1085" i="1"/>
  <c r="H1085" i="1"/>
  <c r="L1085" i="1"/>
  <c r="P1085" i="1"/>
  <c r="T1085" i="1"/>
  <c r="T709" i="1" s="1"/>
  <c r="X1085" i="1"/>
  <c r="C1090" i="1"/>
  <c r="G1090" i="1"/>
  <c r="K1090" i="1"/>
  <c r="O1090" i="1"/>
  <c r="S1090" i="1"/>
  <c r="W1090" i="1"/>
  <c r="D1091" i="1"/>
  <c r="Z1095" i="1"/>
  <c r="Z1101" i="1"/>
  <c r="AB1101" i="1" s="1"/>
  <c r="Z1115" i="1"/>
  <c r="D1116" i="1"/>
  <c r="Z1135" i="1"/>
  <c r="D1136" i="1"/>
  <c r="Z1155" i="1"/>
  <c r="AA1155" i="1" s="1"/>
  <c r="AA1156" i="1" s="1"/>
  <c r="D1156" i="1"/>
  <c r="J1176" i="1"/>
  <c r="N1176" i="1"/>
  <c r="R1176" i="1"/>
  <c r="V1176" i="1"/>
  <c r="Z1175" i="1"/>
  <c r="D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E1346" i="1"/>
  <c r="I1346" i="1"/>
  <c r="M1346" i="1"/>
  <c r="Q1346" i="1"/>
  <c r="U1346" i="1"/>
  <c r="Y1346" i="1"/>
  <c r="AA1355" i="1"/>
  <c r="AA1361" i="1"/>
  <c r="AA1362" i="1"/>
  <c r="AA1363" i="1"/>
  <c r="H1366" i="1"/>
  <c r="L1366" i="1"/>
  <c r="P1366" i="1"/>
  <c r="T1366" i="1"/>
  <c r="X1366" i="1"/>
  <c r="AA1371" i="1"/>
  <c r="AA1372" i="1"/>
  <c r="AA1373" i="1"/>
  <c r="D1376" i="1"/>
  <c r="H1376" i="1"/>
  <c r="L1376" i="1"/>
  <c r="P1376" i="1"/>
  <c r="T1376" i="1"/>
  <c r="X1376" i="1"/>
  <c r="AA1381" i="1"/>
  <c r="AA1382" i="1"/>
  <c r="AA1383" i="1"/>
  <c r="H1386" i="1"/>
  <c r="L1386" i="1"/>
  <c r="P1386" i="1"/>
  <c r="T1386" i="1"/>
  <c r="X1386" i="1"/>
  <c r="AA1391" i="1"/>
  <c r="AA1392" i="1"/>
  <c r="AA1393" i="1"/>
  <c r="H1396" i="1"/>
  <c r="L1396" i="1"/>
  <c r="P1396" i="1"/>
  <c r="T1396" i="1"/>
  <c r="X1396" i="1"/>
  <c r="AA1401" i="1"/>
  <c r="AA1402" i="1"/>
  <c r="AA1403" i="1"/>
  <c r="H1406" i="1"/>
  <c r="L1406" i="1"/>
  <c r="P1406" i="1"/>
  <c r="T1406" i="1"/>
  <c r="X1406" i="1"/>
  <c r="AA1411" i="1"/>
  <c r="AA1412" i="1"/>
  <c r="AA1413" i="1"/>
  <c r="D1416" i="1"/>
  <c r="H1416" i="1"/>
  <c r="L1416" i="1"/>
  <c r="P1416" i="1"/>
  <c r="T1416" i="1"/>
  <c r="X1416" i="1"/>
  <c r="AA1421" i="1"/>
  <c r="AA1422" i="1"/>
  <c r="AA1423" i="1"/>
  <c r="AA1425" i="1"/>
  <c r="H1426" i="1"/>
  <c r="L1426" i="1"/>
  <c r="P1426" i="1"/>
  <c r="T1426" i="1"/>
  <c r="X1426" i="1"/>
  <c r="AA1431" i="1"/>
  <c r="AA1432" i="1"/>
  <c r="AA1433" i="1"/>
  <c r="H1436" i="1"/>
  <c r="L1436" i="1"/>
  <c r="P1436" i="1"/>
  <c r="T1436" i="1"/>
  <c r="X1436" i="1"/>
  <c r="AA1440" i="1"/>
  <c r="AA1441" i="1"/>
  <c r="AA1442" i="1"/>
  <c r="AA1443" i="1"/>
  <c r="AA1445" i="1"/>
  <c r="H1446" i="1"/>
  <c r="L1446" i="1"/>
  <c r="P1446" i="1"/>
  <c r="T1446" i="1"/>
  <c r="X1446" i="1"/>
  <c r="AA1451" i="1"/>
  <c r="AA1452" i="1"/>
  <c r="AA1453" i="1"/>
  <c r="D1456" i="1"/>
  <c r="H1456" i="1"/>
  <c r="L1456" i="1"/>
  <c r="P1456" i="1"/>
  <c r="T1456" i="1"/>
  <c r="X1456" i="1"/>
  <c r="AA1461" i="1"/>
  <c r="AA1462" i="1"/>
  <c r="AA1463" i="1"/>
  <c r="H1466" i="1"/>
  <c r="L1466" i="1"/>
  <c r="P1466" i="1"/>
  <c r="T1466" i="1"/>
  <c r="X1466" i="1"/>
  <c r="AA1470" i="1"/>
  <c r="AA1471" i="1"/>
  <c r="AA1472" i="1"/>
  <c r="AA1473" i="1"/>
  <c r="AA1475" i="1"/>
  <c r="H1476" i="1"/>
  <c r="L1476" i="1"/>
  <c r="P1476" i="1"/>
  <c r="T1476" i="1"/>
  <c r="X1476" i="1"/>
  <c r="AA1481" i="1"/>
  <c r="AA1482" i="1"/>
  <c r="AA1483" i="1"/>
  <c r="H1486" i="1"/>
  <c r="L1486" i="1"/>
  <c r="P1486" i="1"/>
  <c r="T1486" i="1"/>
  <c r="X1486" i="1"/>
  <c r="AA1491" i="1"/>
  <c r="AA1492" i="1"/>
  <c r="AA1493" i="1"/>
  <c r="D1496" i="1"/>
  <c r="H1496" i="1"/>
  <c r="L1496" i="1"/>
  <c r="P1496" i="1"/>
  <c r="T1496" i="1"/>
  <c r="X1496" i="1"/>
  <c r="AA1501" i="1"/>
  <c r="AA1502" i="1"/>
  <c r="AA1503" i="1"/>
  <c r="H1506" i="1"/>
  <c r="L1506" i="1"/>
  <c r="P1506" i="1"/>
  <c r="T1506" i="1"/>
  <c r="X1506" i="1"/>
  <c r="AA1511" i="1"/>
  <c r="AA1512" i="1"/>
  <c r="AA1513" i="1"/>
  <c r="H1516" i="1"/>
  <c r="L1516" i="1"/>
  <c r="P1516" i="1"/>
  <c r="T1516" i="1"/>
  <c r="Z960" i="1"/>
  <c r="Z964" i="1" s="1"/>
  <c r="AB964" i="1" s="1"/>
  <c r="Z1000" i="1"/>
  <c r="Z1004" i="1" s="1"/>
  <c r="AB1004" i="1" s="1"/>
  <c r="Z1040" i="1"/>
  <c r="Z1044" i="1" s="1"/>
  <c r="AB1044" i="1" s="1"/>
  <c r="B1080" i="1"/>
  <c r="B1084" i="1" s="1"/>
  <c r="B1086" i="1" s="1"/>
  <c r="F1080" i="1"/>
  <c r="F1084" i="1" s="1"/>
  <c r="J1080" i="1"/>
  <c r="J1084" i="1" s="1"/>
  <c r="J1086" i="1" s="1"/>
  <c r="N1080" i="1"/>
  <c r="N1084" i="1" s="1"/>
  <c r="N1086" i="1" s="1"/>
  <c r="R1080" i="1"/>
  <c r="R1084" i="1" s="1"/>
  <c r="V1080" i="1"/>
  <c r="V1084" i="1" s="1"/>
  <c r="V1086" i="1" s="1"/>
  <c r="E1085" i="1"/>
  <c r="I1085" i="1"/>
  <c r="M1085" i="1"/>
  <c r="Q1085" i="1"/>
  <c r="U1085" i="1"/>
  <c r="Y1085" i="1"/>
  <c r="D1090" i="1"/>
  <c r="H1090" i="1"/>
  <c r="L1090" i="1"/>
  <c r="P1090" i="1"/>
  <c r="T1090" i="1"/>
  <c r="X1090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B1356" i="1"/>
  <c r="F1356" i="1"/>
  <c r="J1356" i="1"/>
  <c r="N1356" i="1"/>
  <c r="R1356" i="1"/>
  <c r="V1356" i="1"/>
  <c r="E1366" i="1"/>
  <c r="I1366" i="1"/>
  <c r="M1366" i="1"/>
  <c r="Q1366" i="1"/>
  <c r="U1366" i="1"/>
  <c r="Y1366" i="1"/>
  <c r="E1376" i="1"/>
  <c r="I1376" i="1"/>
  <c r="Q1376" i="1"/>
  <c r="U1376" i="1"/>
  <c r="Y137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E1406" i="1"/>
  <c r="I1406" i="1"/>
  <c r="M1406" i="1"/>
  <c r="Q1406" i="1"/>
  <c r="U1406" i="1"/>
  <c r="Y1406" i="1"/>
  <c r="E1416" i="1"/>
  <c r="I1416" i="1"/>
  <c r="Q1416" i="1"/>
  <c r="U1416" i="1"/>
  <c r="Y1416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E1446" i="1"/>
  <c r="I1446" i="1"/>
  <c r="M1446" i="1"/>
  <c r="Q1446" i="1"/>
  <c r="U1446" i="1"/>
  <c r="Y1446" i="1"/>
  <c r="E1456" i="1"/>
  <c r="I1456" i="1"/>
  <c r="Q1456" i="1"/>
  <c r="U1456" i="1"/>
  <c r="Y1456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E1496" i="1"/>
  <c r="I1496" i="1"/>
  <c r="Q1496" i="1"/>
  <c r="U1496" i="1"/>
  <c r="Y1496" i="1"/>
  <c r="E1506" i="1"/>
  <c r="I1506" i="1"/>
  <c r="M1506" i="1"/>
  <c r="Q1506" i="1"/>
  <c r="U1506" i="1"/>
  <c r="Y1506" i="1"/>
  <c r="E1516" i="1"/>
  <c r="I1516" i="1"/>
  <c r="M1516" i="1"/>
  <c r="Q1516" i="1"/>
  <c r="U1516" i="1"/>
  <c r="Z1180" i="1"/>
  <c r="D1184" i="1"/>
  <c r="AA1195" i="1"/>
  <c r="M1196" i="1"/>
  <c r="Z1200" i="1"/>
  <c r="D1204" i="1"/>
  <c r="AA1215" i="1"/>
  <c r="M1216" i="1"/>
  <c r="Z1220" i="1"/>
  <c r="D1224" i="1"/>
  <c r="AA1235" i="1"/>
  <c r="M1236" i="1"/>
  <c r="Z1240" i="1"/>
  <c r="D1244" i="1"/>
  <c r="AA1255" i="1"/>
  <c r="M1256" i="1"/>
  <c r="Z1260" i="1"/>
  <c r="D1264" i="1"/>
  <c r="AA1280" i="1"/>
  <c r="M1284" i="1"/>
  <c r="M1286" i="1" s="1"/>
  <c r="Z1285" i="1"/>
  <c r="AA1295" i="1"/>
  <c r="D1304" i="1"/>
  <c r="AA1320" i="1"/>
  <c r="AA1324" i="1" s="1"/>
  <c r="AA1325" i="1"/>
  <c r="AA1326" i="1" s="1"/>
  <c r="M1326" i="1"/>
  <c r="Z1330" i="1"/>
  <c r="Z1334" i="1" s="1"/>
  <c r="AB1334" i="1" s="1"/>
  <c r="Z1335" i="1"/>
  <c r="Z1336" i="1" s="1"/>
  <c r="D1336" i="1"/>
  <c r="D1344" i="1"/>
  <c r="AA1375" i="1"/>
  <c r="M1376" i="1"/>
  <c r="Z1380" i="1"/>
  <c r="Z1384" i="1" s="1"/>
  <c r="AB1384" i="1" s="1"/>
  <c r="Z1385" i="1"/>
  <c r="Z1386" i="1" s="1"/>
  <c r="D1386" i="1"/>
  <c r="D1394" i="1"/>
  <c r="D1396" i="1" s="1"/>
  <c r="AA1415" i="1"/>
  <c r="M1416" i="1"/>
  <c r="Z1420" i="1"/>
  <c r="Z1424" i="1" s="1"/>
  <c r="AB1424" i="1" s="1"/>
  <c r="Z1425" i="1"/>
  <c r="D1426" i="1"/>
  <c r="D1434" i="1"/>
  <c r="D1436" i="1" s="1"/>
  <c r="AA1455" i="1"/>
  <c r="M1456" i="1"/>
  <c r="Z1460" i="1"/>
  <c r="Z1464" i="1" s="1"/>
  <c r="AB1464" i="1" s="1"/>
  <c r="Z1465" i="1"/>
  <c r="Z1466" i="1" s="1"/>
  <c r="AB1466" i="1" s="1"/>
  <c r="D1466" i="1"/>
  <c r="D1474" i="1"/>
  <c r="AA1490" i="1"/>
  <c r="AA1495" i="1"/>
  <c r="M1496" i="1"/>
  <c r="Z1500" i="1"/>
  <c r="Z1504" i="1" s="1"/>
  <c r="AB1504" i="1" s="1"/>
  <c r="Z1505" i="1"/>
  <c r="Z1506" i="1" s="1"/>
  <c r="D1506" i="1"/>
  <c r="D1514" i="1"/>
  <c r="Y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6" i="1"/>
  <c r="F1556" i="1"/>
  <c r="J1556" i="1"/>
  <c r="N1556" i="1"/>
  <c r="R1556" i="1"/>
  <c r="V1556" i="1"/>
  <c r="Z1564" i="1"/>
  <c r="AB1564" i="1" s="1"/>
  <c r="AB1560" i="1"/>
  <c r="AA1560" i="1"/>
  <c r="B1566" i="1"/>
  <c r="F1566" i="1"/>
  <c r="J1566" i="1"/>
  <c r="R1566" i="1"/>
  <c r="V1566" i="1"/>
  <c r="B1576" i="1"/>
  <c r="F1576" i="1"/>
  <c r="J1576" i="1"/>
  <c r="N1576" i="1"/>
  <c r="R1576" i="1"/>
  <c r="V1576" i="1"/>
  <c r="E1586" i="1"/>
  <c r="I1586" i="1"/>
  <c r="M1586" i="1"/>
  <c r="Q1586" i="1"/>
  <c r="U1586" i="1"/>
  <c r="Y1586" i="1"/>
  <c r="E1596" i="1"/>
  <c r="I1596" i="1"/>
  <c r="M1596" i="1"/>
  <c r="Q1596" i="1"/>
  <c r="U1596" i="1"/>
  <c r="Y1596" i="1"/>
  <c r="E1606" i="1"/>
  <c r="I1606" i="1"/>
  <c r="Z1606" i="1"/>
  <c r="AB1606" i="1" s="1"/>
  <c r="Q1606" i="1"/>
  <c r="U1606" i="1"/>
  <c r="Y1606" i="1"/>
  <c r="E1616" i="1"/>
  <c r="I1616" i="1"/>
  <c r="M1616" i="1"/>
  <c r="Q1616" i="1"/>
  <c r="U1616" i="1"/>
  <c r="Y1616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E1646" i="1"/>
  <c r="I1646" i="1"/>
  <c r="Z1646" i="1"/>
  <c r="Q1646" i="1"/>
  <c r="U1646" i="1"/>
  <c r="Y1646" i="1"/>
  <c r="E1656" i="1"/>
  <c r="I1656" i="1"/>
  <c r="M1656" i="1"/>
  <c r="Q1656" i="1"/>
  <c r="U1656" i="1"/>
  <c r="Y1656" i="1"/>
  <c r="E1666" i="1"/>
  <c r="I1666" i="1"/>
  <c r="M1666" i="1"/>
  <c r="Q1666" i="1"/>
  <c r="U1666" i="1"/>
  <c r="Y1666" i="1"/>
  <c r="AB1675" i="1"/>
  <c r="AA1682" i="1"/>
  <c r="Z1185" i="1"/>
  <c r="D1186" i="1"/>
  <c r="Z1205" i="1"/>
  <c r="D1206" i="1"/>
  <c r="Z1225" i="1"/>
  <c r="D1226" i="1"/>
  <c r="Z1245" i="1"/>
  <c r="D1246" i="1"/>
  <c r="Z1265" i="1"/>
  <c r="D1266" i="1"/>
  <c r="D1274" i="1"/>
  <c r="M1296" i="1"/>
  <c r="Z1300" i="1"/>
  <c r="Z1304" i="1" s="1"/>
  <c r="AB1304" i="1" s="1"/>
  <c r="Z1305" i="1"/>
  <c r="D1306" i="1"/>
  <c r="D1314" i="1"/>
  <c r="D1316" i="1" s="1"/>
  <c r="AA1330" i="1"/>
  <c r="AA1334" i="1" s="1"/>
  <c r="Z1340" i="1"/>
  <c r="Z1344" i="1" s="1"/>
  <c r="AB1344" i="1" s="1"/>
  <c r="Z1345" i="1"/>
  <c r="D1346" i="1"/>
  <c r="Z1360" i="1"/>
  <c r="D1364" i="1"/>
  <c r="AA1380" i="1"/>
  <c r="Z1390" i="1"/>
  <c r="Z1394" i="1" s="1"/>
  <c r="Z1395" i="1"/>
  <c r="Z1396" i="1" s="1"/>
  <c r="D1404" i="1"/>
  <c r="Z1430" i="1"/>
  <c r="Z1434" i="1" s="1"/>
  <c r="AB1434" i="1" s="1"/>
  <c r="Z1435" i="1"/>
  <c r="D1444" i="1"/>
  <c r="AA1460" i="1"/>
  <c r="AA1464" i="1" s="1"/>
  <c r="Z1470" i="1"/>
  <c r="Z1474" i="1" s="1"/>
  <c r="AB1474" i="1" s="1"/>
  <c r="Z1475" i="1"/>
  <c r="D1476" i="1"/>
  <c r="D1484" i="1"/>
  <c r="D1486" i="1" s="1"/>
  <c r="AA1500" i="1"/>
  <c r="Z1510" i="1"/>
  <c r="Z1514" i="1" s="1"/>
  <c r="AB1514" i="1" s="1"/>
  <c r="Z1515" i="1"/>
  <c r="Z1516" i="1" s="1"/>
  <c r="D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56" i="1"/>
  <c r="G1556" i="1"/>
  <c r="K1556" i="1"/>
  <c r="O1556" i="1"/>
  <c r="S1556" i="1"/>
  <c r="W1556" i="1"/>
  <c r="C1576" i="1"/>
  <c r="G1576" i="1"/>
  <c r="K1576" i="1"/>
  <c r="O1576" i="1"/>
  <c r="S1576" i="1"/>
  <c r="W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B1616" i="1"/>
  <c r="F1616" i="1"/>
  <c r="J1616" i="1"/>
  <c r="N1616" i="1"/>
  <c r="R1616" i="1"/>
  <c r="V161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B1646" i="1"/>
  <c r="F1646" i="1"/>
  <c r="J1646" i="1"/>
  <c r="N1646" i="1"/>
  <c r="R1646" i="1"/>
  <c r="V1646" i="1"/>
  <c r="AB1651" i="1"/>
  <c r="AA1651" i="1"/>
  <c r="Z1664" i="1"/>
  <c r="AB1664" i="1" s="1"/>
  <c r="AB1660" i="1"/>
  <c r="AA1660" i="1"/>
  <c r="B1666" i="1"/>
  <c r="F1666" i="1"/>
  <c r="J1666" i="1"/>
  <c r="R1666" i="1"/>
  <c r="V1666" i="1"/>
  <c r="B1676" i="1"/>
  <c r="F1676" i="1"/>
  <c r="J1676" i="1"/>
  <c r="N1676" i="1"/>
  <c r="R1676" i="1"/>
  <c r="V1676" i="1"/>
  <c r="Z1190" i="1"/>
  <c r="D1194" i="1"/>
  <c r="D1196" i="1" s="1"/>
  <c r="Z1210" i="1"/>
  <c r="D1214" i="1"/>
  <c r="Z1230" i="1"/>
  <c r="D1234" i="1"/>
  <c r="D1236" i="1" s="1"/>
  <c r="Z1250" i="1"/>
  <c r="D1254" i="1"/>
  <c r="Z1270" i="1"/>
  <c r="Z1274" i="1" s="1"/>
  <c r="AB1274" i="1" s="1"/>
  <c r="Z1275" i="1"/>
  <c r="Z1276" i="1" s="1"/>
  <c r="D1276" i="1"/>
  <c r="Z1290" i="1"/>
  <c r="AA1290" i="1" s="1"/>
  <c r="AA1294" i="1" s="1"/>
  <c r="D1294" i="1"/>
  <c r="D1296" i="1" s="1"/>
  <c r="Z1310" i="1"/>
  <c r="Z1314" i="1" s="1"/>
  <c r="AB1314" i="1" s="1"/>
  <c r="Z1315" i="1"/>
  <c r="Z1316" i="1" s="1"/>
  <c r="Z1350" i="1"/>
  <c r="D1354" i="1"/>
  <c r="D1356" i="1" s="1"/>
  <c r="Z1365" i="1"/>
  <c r="D1366" i="1"/>
  <c r="Z1400" i="1"/>
  <c r="Z1404" i="1" s="1"/>
  <c r="AB1404" i="1" s="1"/>
  <c r="Z1405" i="1"/>
  <c r="Z1406" i="1" s="1"/>
  <c r="D1406" i="1"/>
  <c r="Z1440" i="1"/>
  <c r="Z1444" i="1" s="1"/>
  <c r="Z1445" i="1"/>
  <c r="D1446" i="1"/>
  <c r="Z1480" i="1"/>
  <c r="Z1484" i="1" s="1"/>
  <c r="AB1484" i="1" s="1"/>
  <c r="Z1485" i="1"/>
  <c r="W1516" i="1"/>
  <c r="AA1521" i="1"/>
  <c r="AA1522" i="1"/>
  <c r="AA1523" i="1"/>
  <c r="D1526" i="1"/>
  <c r="H1526" i="1"/>
  <c r="L1526" i="1"/>
  <c r="P1526" i="1"/>
  <c r="T1526" i="1"/>
  <c r="X1526" i="1"/>
  <c r="AA1531" i="1"/>
  <c r="AA1532" i="1"/>
  <c r="AA1533" i="1"/>
  <c r="AA1535" i="1"/>
  <c r="H1536" i="1"/>
  <c r="L1536" i="1"/>
  <c r="P1536" i="1"/>
  <c r="T1536" i="1"/>
  <c r="X1536" i="1"/>
  <c r="AA1541" i="1"/>
  <c r="AA1542" i="1"/>
  <c r="AA1543" i="1"/>
  <c r="H1546" i="1"/>
  <c r="L1546" i="1"/>
  <c r="P1546" i="1"/>
  <c r="T1546" i="1"/>
  <c r="X1546" i="1"/>
  <c r="AA1550" i="1"/>
  <c r="AA1554" i="1" s="1"/>
  <c r="AA1551" i="1"/>
  <c r="AA1552" i="1"/>
  <c r="AA1553" i="1"/>
  <c r="AA1555" i="1"/>
  <c r="AA1556" i="1" s="1"/>
  <c r="H1556" i="1"/>
  <c r="L1556" i="1"/>
  <c r="P1556" i="1"/>
  <c r="T1556" i="1"/>
  <c r="X1556" i="1"/>
  <c r="AA1561" i="1"/>
  <c r="AA1562" i="1"/>
  <c r="AA1565" i="1"/>
  <c r="AA1571" i="1"/>
  <c r="AA1572" i="1"/>
  <c r="AA1573" i="1"/>
  <c r="H1576" i="1"/>
  <c r="L1576" i="1"/>
  <c r="P1576" i="1"/>
  <c r="T1576" i="1"/>
  <c r="X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C1646" i="1"/>
  <c r="G1646" i="1"/>
  <c r="K1646" i="1"/>
  <c r="O1646" i="1"/>
  <c r="S1646" i="1"/>
  <c r="W1646" i="1"/>
  <c r="C1656" i="1"/>
  <c r="G1656" i="1"/>
  <c r="K1656" i="1"/>
  <c r="O1656" i="1"/>
  <c r="S1656" i="1"/>
  <c r="W1656" i="1"/>
  <c r="C1676" i="1"/>
  <c r="G1676" i="1"/>
  <c r="K1676" i="1"/>
  <c r="O1676" i="1"/>
  <c r="S1676" i="1"/>
  <c r="W1676" i="1"/>
  <c r="Z1320" i="1"/>
  <c r="Z1324" i="1" s="1"/>
  <c r="AB1324" i="1" s="1"/>
  <c r="Z1370" i="1"/>
  <c r="Z1374" i="1" s="1"/>
  <c r="AB1374" i="1" s="1"/>
  <c r="Z1410" i="1"/>
  <c r="Z1414" i="1" s="1"/>
  <c r="AB1414" i="1" s="1"/>
  <c r="Z1450" i="1"/>
  <c r="Z1454" i="1" s="1"/>
  <c r="AB1454" i="1" s="1"/>
  <c r="Z1490" i="1"/>
  <c r="Z1494" i="1" s="1"/>
  <c r="AB1494" i="1" s="1"/>
  <c r="X1516" i="1"/>
  <c r="E1526" i="1"/>
  <c r="I1526" i="1"/>
  <c r="Q1526" i="1"/>
  <c r="U1526" i="1"/>
  <c r="Y1526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E1556" i="1"/>
  <c r="I1556" i="1"/>
  <c r="M1556" i="1"/>
  <c r="Q1556" i="1"/>
  <c r="U1556" i="1"/>
  <c r="Y1556" i="1"/>
  <c r="E1566" i="1"/>
  <c r="I1566" i="1"/>
  <c r="M1566" i="1"/>
  <c r="Q1566" i="1"/>
  <c r="U1566" i="1"/>
  <c r="Y1566" i="1"/>
  <c r="AA1575" i="1"/>
  <c r="AA1580" i="1"/>
  <c r="AA1581" i="1"/>
  <c r="AA1582" i="1"/>
  <c r="AA1583" i="1"/>
  <c r="H1586" i="1"/>
  <c r="L1586" i="1"/>
  <c r="P1586" i="1"/>
  <c r="T1586" i="1"/>
  <c r="X1586" i="1"/>
  <c r="AA1591" i="1"/>
  <c r="AA1592" i="1"/>
  <c r="AA1593" i="1"/>
  <c r="H1596" i="1"/>
  <c r="L1596" i="1"/>
  <c r="P1596" i="1"/>
  <c r="T1596" i="1"/>
  <c r="X1596" i="1"/>
  <c r="AA1601" i="1"/>
  <c r="AA1602" i="1"/>
  <c r="AA1603" i="1"/>
  <c r="D1606" i="1"/>
  <c r="H1606" i="1"/>
  <c r="L1606" i="1"/>
  <c r="P1606" i="1"/>
  <c r="T1606" i="1"/>
  <c r="X1606" i="1"/>
  <c r="AA1611" i="1"/>
  <c r="AA1612" i="1"/>
  <c r="AA1613" i="1"/>
  <c r="H1616" i="1"/>
  <c r="L1616" i="1"/>
  <c r="P1616" i="1"/>
  <c r="T1616" i="1"/>
  <c r="X1616" i="1"/>
  <c r="AA1621" i="1"/>
  <c r="AA1622" i="1"/>
  <c r="AA1623" i="1"/>
  <c r="H1626" i="1"/>
  <c r="L1626" i="1"/>
  <c r="P1626" i="1"/>
  <c r="T1626" i="1"/>
  <c r="X1626" i="1"/>
  <c r="AA1631" i="1"/>
  <c r="AA1632" i="1"/>
  <c r="AA1633" i="1"/>
  <c r="AA1635" i="1"/>
  <c r="H1636" i="1"/>
  <c r="L1636" i="1"/>
  <c r="P1636" i="1"/>
  <c r="T1636" i="1"/>
  <c r="X1636" i="1"/>
  <c r="AA1641" i="1"/>
  <c r="AA1642" i="1"/>
  <c r="AA1643" i="1"/>
  <c r="D1646" i="1"/>
  <c r="H1646" i="1"/>
  <c r="L1646" i="1"/>
  <c r="P1646" i="1"/>
  <c r="T1646" i="1"/>
  <c r="X1646" i="1"/>
  <c r="AA1652" i="1"/>
  <c r="AA1653" i="1"/>
  <c r="H1656" i="1"/>
  <c r="L1656" i="1"/>
  <c r="P1656" i="1"/>
  <c r="T1656" i="1"/>
  <c r="X1656" i="1"/>
  <c r="AA1661" i="1"/>
  <c r="AA1662" i="1"/>
  <c r="D1666" i="1"/>
  <c r="H1666" i="1"/>
  <c r="L1666" i="1"/>
  <c r="P1666" i="1"/>
  <c r="T1666" i="1"/>
  <c r="X1666" i="1"/>
  <c r="D1676" i="1"/>
  <c r="H1676" i="1"/>
  <c r="L1676" i="1"/>
  <c r="P1676" i="1"/>
  <c r="T1676" i="1"/>
  <c r="X1676" i="1"/>
  <c r="AA1525" i="1"/>
  <c r="M1526" i="1"/>
  <c r="Z1530" i="1"/>
  <c r="Z1534" i="1" s="1"/>
  <c r="AB1534" i="1" s="1"/>
  <c r="Z1535" i="1"/>
  <c r="D1536" i="1"/>
  <c r="D1544" i="1"/>
  <c r="D1546" i="1" s="1"/>
  <c r="Z1565" i="1"/>
  <c r="Z1580" i="1"/>
  <c r="D1584" i="1"/>
  <c r="D1586" i="1" s="1"/>
  <c r="AA1600" i="1"/>
  <c r="AA1604" i="1" s="1"/>
  <c r="AA1605" i="1"/>
  <c r="M1606" i="1"/>
  <c r="Z1610" i="1"/>
  <c r="Z1614" i="1" s="1"/>
  <c r="AB1614" i="1" s="1"/>
  <c r="Z1615" i="1"/>
  <c r="Z1616" i="1" s="1"/>
  <c r="AB1616" i="1" s="1"/>
  <c r="D1616" i="1"/>
  <c r="D1624" i="1"/>
  <c r="AA1640" i="1"/>
  <c r="AA1644" i="1" s="1"/>
  <c r="AA1645" i="1"/>
  <c r="AA1646" i="1" s="1"/>
  <c r="M1646" i="1"/>
  <c r="Z1650" i="1"/>
  <c r="D1654" i="1"/>
  <c r="D1656" i="1" s="1"/>
  <c r="Z1665" i="1"/>
  <c r="AA1675" i="1"/>
  <c r="E2071" i="1"/>
  <c r="E2081" i="1" s="1"/>
  <c r="I2071" i="1"/>
  <c r="I2081" i="1" s="1"/>
  <c r="Q2071" i="1"/>
  <c r="Q2081" i="1" s="1"/>
  <c r="U2071" i="1"/>
  <c r="U2081" i="1" s="1"/>
  <c r="Y2071" i="1"/>
  <c r="Y2081" i="1" s="1"/>
  <c r="B2072" i="1"/>
  <c r="B2082" i="1" s="1"/>
  <c r="F2072" i="1"/>
  <c r="F2082" i="1" s="1"/>
  <c r="J2072" i="1"/>
  <c r="J2082" i="1" s="1"/>
  <c r="N2072" i="1"/>
  <c r="N2082" i="1" s="1"/>
  <c r="R2072" i="1"/>
  <c r="R2082" i="1" s="1"/>
  <c r="V2072" i="1"/>
  <c r="V2082" i="1" s="1"/>
  <c r="D2073" i="1"/>
  <c r="H2073" i="1"/>
  <c r="H2083" i="1" s="1"/>
  <c r="L2073" i="1"/>
  <c r="L2083" i="1" s="1"/>
  <c r="P2073" i="1"/>
  <c r="P2083" i="1" s="1"/>
  <c r="T2073" i="1"/>
  <c r="T2083" i="1" s="1"/>
  <c r="X2073" i="1"/>
  <c r="X2083" i="1" s="1"/>
  <c r="H1686" i="1"/>
  <c r="L1686" i="1"/>
  <c r="AA1690" i="1"/>
  <c r="AA1691" i="1"/>
  <c r="AA1692" i="1"/>
  <c r="AA1693" i="1"/>
  <c r="D1696" i="1"/>
  <c r="H1696" i="1"/>
  <c r="L1696" i="1"/>
  <c r="P1696" i="1"/>
  <c r="T1696" i="1"/>
  <c r="X1696" i="1"/>
  <c r="AA1701" i="1"/>
  <c r="AA1702" i="1"/>
  <c r="AA1703" i="1"/>
  <c r="H1706" i="1"/>
  <c r="L1706" i="1"/>
  <c r="P1706" i="1"/>
  <c r="T1706" i="1"/>
  <c r="X1706" i="1"/>
  <c r="AA1711" i="1"/>
  <c r="AA1712" i="1"/>
  <c r="AA1713" i="1"/>
  <c r="D1716" i="1"/>
  <c r="H1716" i="1"/>
  <c r="L1716" i="1"/>
  <c r="P1716" i="1"/>
  <c r="T1716" i="1"/>
  <c r="X1716" i="1"/>
  <c r="AA1720" i="1"/>
  <c r="AA1724" i="1" s="1"/>
  <c r="AA1721" i="1"/>
  <c r="AA1722" i="1"/>
  <c r="AA1723" i="1"/>
  <c r="D1726" i="1"/>
  <c r="H1726" i="1"/>
  <c r="L1726" i="1"/>
  <c r="P1726" i="1"/>
  <c r="T1726" i="1"/>
  <c r="X1726" i="1"/>
  <c r="AB1781" i="1"/>
  <c r="AA1781" i="1"/>
  <c r="AA1530" i="1"/>
  <c r="AA1534" i="1" s="1"/>
  <c r="Z1540" i="1"/>
  <c r="Z1544" i="1" s="1"/>
  <c r="Z1545" i="1"/>
  <c r="Z1546" i="1" s="1"/>
  <c r="D1554" i="1"/>
  <c r="N1564" i="1"/>
  <c r="N1566" i="1" s="1"/>
  <c r="Z1570" i="1"/>
  <c r="D1574" i="1"/>
  <c r="D1576" i="1" s="1"/>
  <c r="Z1585" i="1"/>
  <c r="D1594" i="1"/>
  <c r="AA1610" i="1"/>
  <c r="Z1620" i="1"/>
  <c r="Z1624" i="1" s="1"/>
  <c r="AB1624" i="1" s="1"/>
  <c r="Z1625" i="1"/>
  <c r="D1626" i="1"/>
  <c r="D1634" i="1"/>
  <c r="D1636" i="1" s="1"/>
  <c r="Z1655" i="1"/>
  <c r="N1664" i="1"/>
  <c r="N1666" i="1" s="1"/>
  <c r="B2071" i="1"/>
  <c r="B2081" i="1" s="1"/>
  <c r="F2071" i="1"/>
  <c r="F2081" i="1" s="1"/>
  <c r="J2071" i="1"/>
  <c r="J2081" i="1" s="1"/>
  <c r="N2071" i="1"/>
  <c r="N2081" i="1" s="1"/>
  <c r="R2071" i="1"/>
  <c r="R2081" i="1" s="1"/>
  <c r="V2071" i="1"/>
  <c r="V2081" i="1" s="1"/>
  <c r="Z1681" i="1"/>
  <c r="C2072" i="1"/>
  <c r="C2082" i="1" s="1"/>
  <c r="G2072" i="1"/>
  <c r="G2082" i="1" s="1"/>
  <c r="K2072" i="1"/>
  <c r="K2082" i="1" s="1"/>
  <c r="O2072" i="1"/>
  <c r="O2082" i="1" s="1"/>
  <c r="S2072" i="1"/>
  <c r="S2082" i="1" s="1"/>
  <c r="W2072" i="1"/>
  <c r="W2082" i="1" s="1"/>
  <c r="E2073" i="1"/>
  <c r="E2083" i="1" s="1"/>
  <c r="I2073" i="1"/>
  <c r="I2083" i="1" s="1"/>
  <c r="Q2073" i="1"/>
  <c r="Q2083" i="1" s="1"/>
  <c r="U2073" i="1"/>
  <c r="U2083" i="1" s="1"/>
  <c r="Y2073" i="1"/>
  <c r="Y2083" i="1" s="1"/>
  <c r="U1686" i="1"/>
  <c r="E1696" i="1"/>
  <c r="I1696" i="1"/>
  <c r="AB1695" i="1"/>
  <c r="Q1696" i="1"/>
  <c r="U1696" i="1"/>
  <c r="Y1696" i="1"/>
  <c r="E1706" i="1"/>
  <c r="I1706" i="1"/>
  <c r="M1706" i="1"/>
  <c r="Q1706" i="1"/>
  <c r="U1706" i="1"/>
  <c r="Y1706" i="1"/>
  <c r="Z1714" i="1"/>
  <c r="AB1714" i="1" s="1"/>
  <c r="AB1710" i="1"/>
  <c r="E1716" i="1"/>
  <c r="I1716" i="1"/>
  <c r="Q1716" i="1"/>
  <c r="U1716" i="1"/>
  <c r="Y1716" i="1"/>
  <c r="E1726" i="1"/>
  <c r="I1726" i="1"/>
  <c r="AB1725" i="1"/>
  <c r="Q1726" i="1"/>
  <c r="U1726" i="1"/>
  <c r="Y1726" i="1"/>
  <c r="AB1821" i="1"/>
  <c r="AA1821" i="1"/>
  <c r="AB1871" i="1"/>
  <c r="AA1871" i="1"/>
  <c r="Z1550" i="1"/>
  <c r="Z1554" i="1" s="1"/>
  <c r="Z1555" i="1"/>
  <c r="Z1556" i="1" s="1"/>
  <c r="D1556" i="1"/>
  <c r="Z1590" i="1"/>
  <c r="Z1594" i="1" s="1"/>
  <c r="AB1594" i="1" s="1"/>
  <c r="Z1595" i="1"/>
  <c r="D1596" i="1"/>
  <c r="Z1630" i="1"/>
  <c r="Z1634" i="1" s="1"/>
  <c r="AB1634" i="1" s="1"/>
  <c r="Z1635" i="1"/>
  <c r="Z1670" i="1"/>
  <c r="D1674" i="1"/>
  <c r="Z1680" i="1"/>
  <c r="C2071" i="1"/>
  <c r="C2081" i="1" s="1"/>
  <c r="G2071" i="1"/>
  <c r="G2081" i="1" s="1"/>
  <c r="K2071" i="1"/>
  <c r="K2081" i="1" s="1"/>
  <c r="O2071" i="1"/>
  <c r="O2081" i="1" s="1"/>
  <c r="S2071" i="1"/>
  <c r="S2081" i="1" s="1"/>
  <c r="W2071" i="1"/>
  <c r="W2081" i="1" s="1"/>
  <c r="D2072" i="1"/>
  <c r="H2072" i="1"/>
  <c r="H2082" i="1" s="1"/>
  <c r="L2072" i="1"/>
  <c r="L2082" i="1" s="1"/>
  <c r="P2072" i="1"/>
  <c r="P2082" i="1" s="1"/>
  <c r="T2072" i="1"/>
  <c r="T2082" i="1" s="1"/>
  <c r="X2072" i="1"/>
  <c r="X2082" i="1" s="1"/>
  <c r="B2073" i="1"/>
  <c r="B2083" i="1" s="1"/>
  <c r="F2073" i="1"/>
  <c r="F2083" i="1" s="1"/>
  <c r="J2073" i="1"/>
  <c r="J2083" i="1" s="1"/>
  <c r="N2073" i="1"/>
  <c r="N2083" i="1" s="1"/>
  <c r="R2073" i="1"/>
  <c r="R2083" i="1" s="1"/>
  <c r="V2073" i="1"/>
  <c r="V2083" i="1" s="1"/>
  <c r="Z1683" i="1"/>
  <c r="D1684" i="1"/>
  <c r="D1686" i="1" s="1"/>
  <c r="H1684" i="1"/>
  <c r="L1684" i="1"/>
  <c r="P1684" i="1"/>
  <c r="P1686" i="1" s="1"/>
  <c r="T1684" i="1"/>
  <c r="T1686" i="1" s="1"/>
  <c r="X1684" i="1"/>
  <c r="X1686" i="1" s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B1726" i="1"/>
  <c r="F1726" i="1"/>
  <c r="J1726" i="1"/>
  <c r="N1726" i="1"/>
  <c r="R1726" i="1"/>
  <c r="V1726" i="1"/>
  <c r="Z1520" i="1"/>
  <c r="Z1524" i="1" s="1"/>
  <c r="AB1524" i="1" s="1"/>
  <c r="Z1600" i="1"/>
  <c r="Z1604" i="1" s="1"/>
  <c r="AB1604" i="1" s="1"/>
  <c r="Z1640" i="1"/>
  <c r="Z1644" i="1" s="1"/>
  <c r="AB1644" i="1" s="1"/>
  <c r="H2071" i="1"/>
  <c r="H2081" i="1" s="1"/>
  <c r="L2071" i="1"/>
  <c r="L2081" i="1" s="1"/>
  <c r="P2071" i="1"/>
  <c r="P2081" i="1" s="1"/>
  <c r="T2071" i="1"/>
  <c r="T2081" i="1" s="1"/>
  <c r="X2071" i="1"/>
  <c r="X2081" i="1" s="1"/>
  <c r="E2072" i="1"/>
  <c r="E2082" i="1" s="1"/>
  <c r="I2072" i="1"/>
  <c r="I2082" i="1" s="1"/>
  <c r="Q2072" i="1"/>
  <c r="Q2082" i="1" s="1"/>
  <c r="U2072" i="1"/>
  <c r="U2082" i="1" s="1"/>
  <c r="Y2072" i="1"/>
  <c r="Y2082" i="1" s="1"/>
  <c r="C2073" i="1"/>
  <c r="C2083" i="1" s="1"/>
  <c r="G2073" i="1"/>
  <c r="G2083" i="1" s="1"/>
  <c r="K2073" i="1"/>
  <c r="K2083" i="1" s="1"/>
  <c r="O2073" i="1"/>
  <c r="O2083" i="1" s="1"/>
  <c r="S2073" i="1"/>
  <c r="S2083" i="1" s="1"/>
  <c r="W2073" i="1"/>
  <c r="W2083" i="1" s="1"/>
  <c r="AA1683" i="1"/>
  <c r="E1684" i="1"/>
  <c r="I1684" i="1"/>
  <c r="I1686" i="1" s="1"/>
  <c r="M1684" i="1"/>
  <c r="M1686" i="1" s="1"/>
  <c r="Q1684" i="1"/>
  <c r="Q1686" i="1" s="1"/>
  <c r="U1684" i="1"/>
  <c r="Y1684" i="1"/>
  <c r="Y1686" i="1" s="1"/>
  <c r="C2075" i="1"/>
  <c r="C1686" i="1"/>
  <c r="G2075" i="1"/>
  <c r="G1686" i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C1726" i="1"/>
  <c r="G1726" i="1"/>
  <c r="K1726" i="1"/>
  <c r="O1726" i="1"/>
  <c r="S1726" i="1"/>
  <c r="W1726" i="1"/>
  <c r="K2075" i="1"/>
  <c r="O2075" i="1"/>
  <c r="S2075" i="1"/>
  <c r="W2075" i="1"/>
  <c r="AA1685" i="1"/>
  <c r="M1696" i="1"/>
  <c r="Z1700" i="1"/>
  <c r="D1704" i="1"/>
  <c r="D1706" i="1" s="1"/>
  <c r="AA1710" i="1"/>
  <c r="M1714" i="1"/>
  <c r="M1716" i="1" s="1"/>
  <c r="Z1715" i="1"/>
  <c r="AA1725" i="1"/>
  <c r="B1736" i="1"/>
  <c r="F1736" i="1"/>
  <c r="J1736" i="1"/>
  <c r="N1736" i="1"/>
  <c r="R1736" i="1"/>
  <c r="V1736" i="1"/>
  <c r="Z1742" i="1"/>
  <c r="AA1742" i="1" s="1"/>
  <c r="Z1750" i="1"/>
  <c r="Z1751" i="1"/>
  <c r="D1756" i="1"/>
  <c r="H1756" i="1"/>
  <c r="L1756" i="1"/>
  <c r="P1756" i="1"/>
  <c r="T1756" i="1"/>
  <c r="X1756" i="1"/>
  <c r="Z1760" i="1"/>
  <c r="D1774" i="1"/>
  <c r="D1776" i="1" s="1"/>
  <c r="C1776" i="1"/>
  <c r="G1776" i="1"/>
  <c r="K1776" i="1"/>
  <c r="O1776" i="1"/>
  <c r="S1776" i="1"/>
  <c r="W1776" i="1"/>
  <c r="E1796" i="1"/>
  <c r="I1796" i="1"/>
  <c r="Z1795" i="1"/>
  <c r="Q1796" i="1"/>
  <c r="U1796" i="1"/>
  <c r="Y1796" i="1"/>
  <c r="E1806" i="1"/>
  <c r="I1806" i="1"/>
  <c r="M1806" i="1"/>
  <c r="Q1806" i="1"/>
  <c r="U1806" i="1"/>
  <c r="Y1806" i="1"/>
  <c r="AA1820" i="1"/>
  <c r="AA1824" i="1" s="1"/>
  <c r="C1826" i="1"/>
  <c r="G1826" i="1"/>
  <c r="K1826" i="1"/>
  <c r="O1826" i="1"/>
  <c r="S1826" i="1"/>
  <c r="W1826" i="1"/>
  <c r="M1844" i="1"/>
  <c r="M1846" i="1" s="1"/>
  <c r="J1846" i="1"/>
  <c r="N1846" i="1"/>
  <c r="R1846" i="1"/>
  <c r="V1846" i="1"/>
  <c r="Z1845" i="1"/>
  <c r="E1686" i="1"/>
  <c r="Z1690" i="1"/>
  <c r="D1694" i="1"/>
  <c r="Z1705" i="1"/>
  <c r="AA1715" i="1"/>
  <c r="M1726" i="1"/>
  <c r="Z1730" i="1"/>
  <c r="C1736" i="1"/>
  <c r="G1736" i="1"/>
  <c r="K1736" i="1"/>
  <c r="O1736" i="1"/>
  <c r="S1736" i="1"/>
  <c r="W1736" i="1"/>
  <c r="AB1745" i="1"/>
  <c r="C1754" i="1"/>
  <c r="C1756" i="1" s="1"/>
  <c r="G1754" i="1"/>
  <c r="G1756" i="1" s="1"/>
  <c r="K1754" i="1"/>
  <c r="K1756" i="1" s="1"/>
  <c r="O1754" i="1"/>
  <c r="O1756" i="1" s="1"/>
  <c r="S1754" i="1"/>
  <c r="S1756" i="1" s="1"/>
  <c r="W1754" i="1"/>
  <c r="W1756" i="1" s="1"/>
  <c r="Z1752" i="1"/>
  <c r="AA1752" i="1" s="1"/>
  <c r="E1756" i="1"/>
  <c r="I1756" i="1"/>
  <c r="Z1755" i="1"/>
  <c r="AA1755" i="1" s="1"/>
  <c r="Q1756" i="1"/>
  <c r="U1756" i="1"/>
  <c r="Y1756" i="1"/>
  <c r="Z1761" i="1"/>
  <c r="AB1761" i="1" s="1"/>
  <c r="AA1762" i="1"/>
  <c r="E1766" i="1"/>
  <c r="I1766" i="1"/>
  <c r="M1766" i="1"/>
  <c r="Q1766" i="1"/>
  <c r="U1766" i="1"/>
  <c r="Y1766" i="1"/>
  <c r="E1774" i="1"/>
  <c r="E1776" i="1" s="1"/>
  <c r="I1774" i="1"/>
  <c r="I1776" i="1" s="1"/>
  <c r="M1774" i="1"/>
  <c r="M1776" i="1" s="1"/>
  <c r="Q1774" i="1"/>
  <c r="Q1776" i="1" s="1"/>
  <c r="U1774" i="1"/>
  <c r="U1776" i="1" s="1"/>
  <c r="Y1774" i="1"/>
  <c r="Y1776" i="1" s="1"/>
  <c r="AA1771" i="1"/>
  <c r="AA1780" i="1"/>
  <c r="C1786" i="1"/>
  <c r="G1786" i="1"/>
  <c r="K1786" i="1"/>
  <c r="O1786" i="1"/>
  <c r="S1786" i="1"/>
  <c r="W1786" i="1"/>
  <c r="M1804" i="1"/>
  <c r="B1806" i="1"/>
  <c r="F1806" i="1"/>
  <c r="J1806" i="1"/>
  <c r="N1806" i="1"/>
  <c r="R1806" i="1"/>
  <c r="V1806" i="1"/>
  <c r="Z1805" i="1"/>
  <c r="AA1813" i="1"/>
  <c r="AB1815" i="1"/>
  <c r="M1824" i="1"/>
  <c r="M1826" i="1" s="1"/>
  <c r="Z1820" i="1"/>
  <c r="D1826" i="1"/>
  <c r="AA1825" i="1"/>
  <c r="AA1826" i="1" s="1"/>
  <c r="H1826" i="1"/>
  <c r="L1826" i="1"/>
  <c r="P1826" i="1"/>
  <c r="T1826" i="1"/>
  <c r="X1826" i="1"/>
  <c r="D1844" i="1"/>
  <c r="D1846" i="1" s="1"/>
  <c r="H1844" i="1"/>
  <c r="H1846" i="1" s="1"/>
  <c r="L1844" i="1"/>
  <c r="L1846" i="1" s="1"/>
  <c r="P1844" i="1"/>
  <c r="P1846" i="1" s="1"/>
  <c r="T1844" i="1"/>
  <c r="T1846" i="1" s="1"/>
  <c r="X1844" i="1"/>
  <c r="X1846" i="1" s="1"/>
  <c r="Z1843" i="1"/>
  <c r="AA1843" i="1" s="1"/>
  <c r="D1864" i="1"/>
  <c r="H1864" i="1"/>
  <c r="H1866" i="1" s="1"/>
  <c r="L1864" i="1"/>
  <c r="L1866" i="1" s="1"/>
  <c r="P1864" i="1"/>
  <c r="P1866" i="1" s="1"/>
  <c r="T1864" i="1"/>
  <c r="X1864" i="1"/>
  <c r="X1866" i="1" s="1"/>
  <c r="N1864" i="1"/>
  <c r="N1866" i="1" s="1"/>
  <c r="D1866" i="1"/>
  <c r="T1866" i="1"/>
  <c r="B1686" i="1"/>
  <c r="Z1720" i="1"/>
  <c r="D1724" i="1"/>
  <c r="AA1730" i="1"/>
  <c r="AA1741" i="1"/>
  <c r="C1746" i="1"/>
  <c r="G1746" i="1"/>
  <c r="K1746" i="1"/>
  <c r="O1746" i="1"/>
  <c r="S1746" i="1"/>
  <c r="W1746" i="1"/>
  <c r="M1764" i="1"/>
  <c r="Z1765" i="1"/>
  <c r="AA1773" i="1"/>
  <c r="Z1775" i="1"/>
  <c r="M1784" i="1"/>
  <c r="M1786" i="1" s="1"/>
  <c r="Z1780" i="1"/>
  <c r="D1786" i="1"/>
  <c r="AA1785" i="1"/>
  <c r="H1786" i="1"/>
  <c r="L1786" i="1"/>
  <c r="P1786" i="1"/>
  <c r="T1786" i="1"/>
  <c r="X1786" i="1"/>
  <c r="Z1812" i="1"/>
  <c r="AA1812" i="1" s="1"/>
  <c r="B1816" i="1"/>
  <c r="F1816" i="1"/>
  <c r="J1816" i="1"/>
  <c r="N1816" i="1"/>
  <c r="R1816" i="1"/>
  <c r="V1816" i="1"/>
  <c r="Z1822" i="1"/>
  <c r="AA1822" i="1" s="1"/>
  <c r="Z1830" i="1"/>
  <c r="Z1831" i="1"/>
  <c r="D1836" i="1"/>
  <c r="H1836" i="1"/>
  <c r="L1836" i="1"/>
  <c r="P1836" i="1"/>
  <c r="T1836" i="1"/>
  <c r="X1836" i="1"/>
  <c r="Z1840" i="1"/>
  <c r="AA1851" i="1"/>
  <c r="AA1863" i="1"/>
  <c r="D1874" i="1"/>
  <c r="D1876" i="1"/>
  <c r="AA1875" i="1"/>
  <c r="H1876" i="1"/>
  <c r="L1876" i="1"/>
  <c r="P1876" i="1"/>
  <c r="T1876" i="1"/>
  <c r="X1876" i="1"/>
  <c r="F1886" i="1"/>
  <c r="AB1885" i="1"/>
  <c r="Z1685" i="1"/>
  <c r="K1686" i="1"/>
  <c r="O1686" i="1"/>
  <c r="S1686" i="1"/>
  <c r="W1686" i="1"/>
  <c r="AA1695" i="1"/>
  <c r="AA1733" i="1"/>
  <c r="E1736" i="1"/>
  <c r="I1736" i="1"/>
  <c r="AB1735" i="1"/>
  <c r="Q1736" i="1"/>
  <c r="U1736" i="1"/>
  <c r="Y1736" i="1"/>
  <c r="M1744" i="1"/>
  <c r="M1746" i="1" s="1"/>
  <c r="Z1740" i="1"/>
  <c r="AA1745" i="1"/>
  <c r="H1746" i="1"/>
  <c r="L1746" i="1"/>
  <c r="P1746" i="1"/>
  <c r="T1746" i="1"/>
  <c r="X1746" i="1"/>
  <c r="D1754" i="1"/>
  <c r="D1764" i="1"/>
  <c r="D1766" i="1" s="1"/>
  <c r="H1764" i="1"/>
  <c r="H1766" i="1" s="1"/>
  <c r="L1764" i="1"/>
  <c r="L1766" i="1" s="1"/>
  <c r="P1764" i="1"/>
  <c r="P1766" i="1" s="1"/>
  <c r="T1764" i="1"/>
  <c r="T1766" i="1" s="1"/>
  <c r="X1764" i="1"/>
  <c r="X1766" i="1" s="1"/>
  <c r="Z1772" i="1"/>
  <c r="AA1772" i="1" s="1"/>
  <c r="Z1773" i="1"/>
  <c r="B1776" i="1"/>
  <c r="F1776" i="1"/>
  <c r="J1776" i="1"/>
  <c r="N1776" i="1"/>
  <c r="R1776" i="1"/>
  <c r="V1776" i="1"/>
  <c r="Z1782" i="1"/>
  <c r="AA1782" i="1" s="1"/>
  <c r="AA1783" i="1"/>
  <c r="Z1785" i="1"/>
  <c r="J1794" i="1"/>
  <c r="J1796" i="1" s="1"/>
  <c r="N1794" i="1"/>
  <c r="N1796" i="1" s="1"/>
  <c r="R1794" i="1"/>
  <c r="R1796" i="1" s="1"/>
  <c r="V1794" i="1"/>
  <c r="V1796" i="1" s="1"/>
  <c r="Z1790" i="1"/>
  <c r="Z1791" i="1"/>
  <c r="AA1792" i="1"/>
  <c r="D1796" i="1"/>
  <c r="H1796" i="1"/>
  <c r="L1796" i="1"/>
  <c r="P1796" i="1"/>
  <c r="T1796" i="1"/>
  <c r="X1796" i="1"/>
  <c r="Z1800" i="1"/>
  <c r="AA1801" i="1"/>
  <c r="D1814" i="1"/>
  <c r="D1816" i="1" s="1"/>
  <c r="C1816" i="1"/>
  <c r="G1816" i="1"/>
  <c r="K1816" i="1"/>
  <c r="O1816" i="1"/>
  <c r="S1816" i="1"/>
  <c r="W1816" i="1"/>
  <c r="AB1825" i="1"/>
  <c r="C1834" i="1"/>
  <c r="C1836" i="1" s="1"/>
  <c r="G1834" i="1"/>
  <c r="G1836" i="1" s="1"/>
  <c r="K1834" i="1"/>
  <c r="K1836" i="1" s="1"/>
  <c r="O1834" i="1"/>
  <c r="O1836" i="1" s="1"/>
  <c r="S1834" i="1"/>
  <c r="S1836" i="1" s="1"/>
  <c r="W1834" i="1"/>
  <c r="W1836" i="1" s="1"/>
  <c r="Z1832" i="1"/>
  <c r="AA1832" i="1" s="1"/>
  <c r="E1836" i="1"/>
  <c r="I1836" i="1"/>
  <c r="M1836" i="1"/>
  <c r="Z1835" i="1"/>
  <c r="Q1836" i="1"/>
  <c r="U1836" i="1"/>
  <c r="Y1836" i="1"/>
  <c r="Z1841" i="1"/>
  <c r="AB1841" i="1" s="1"/>
  <c r="AA1842" i="1"/>
  <c r="E1846" i="1"/>
  <c r="I1846" i="1"/>
  <c r="Q1846" i="1"/>
  <c r="U1846" i="1"/>
  <c r="B1866" i="1"/>
  <c r="F1866" i="1"/>
  <c r="J1866" i="1"/>
  <c r="AB1865" i="1"/>
  <c r="R1866" i="1"/>
  <c r="V1866" i="1"/>
  <c r="AA1865" i="1"/>
  <c r="N1884" i="1"/>
  <c r="N1886" i="1" s="1"/>
  <c r="Z1880" i="1"/>
  <c r="Z1906" i="1"/>
  <c r="AB1906" i="1" s="1"/>
  <c r="AA1934" i="1"/>
  <c r="Z1946" i="1"/>
  <c r="AB1946" i="1" s="1"/>
  <c r="Z1996" i="1"/>
  <c r="AB1996" i="1" s="1"/>
  <c r="Z2006" i="1"/>
  <c r="AB2006" i="1" s="1"/>
  <c r="AA2015" i="1"/>
  <c r="Z2036" i="1"/>
  <c r="AB2036" i="1" s="1"/>
  <c r="AB2046" i="1"/>
  <c r="Y2138" i="1"/>
  <c r="H2151" i="1"/>
  <c r="X2151" i="1"/>
  <c r="AA2156" i="1"/>
  <c r="E2145" i="1"/>
  <c r="E2149" i="1" s="1"/>
  <c r="E2151" i="1" s="1"/>
  <c r="E2169" i="1"/>
  <c r="E2171" i="1" s="1"/>
  <c r="I2145" i="1"/>
  <c r="I2149" i="1" s="1"/>
  <c r="I2151" i="1" s="1"/>
  <c r="I2169" i="1"/>
  <c r="I2171" i="1" s="1"/>
  <c r="M2145" i="1"/>
  <c r="M2169" i="1"/>
  <c r="M2171" i="1" s="1"/>
  <c r="Z2165" i="1"/>
  <c r="Q2145" i="1"/>
  <c r="Q2149" i="1" s="1"/>
  <c r="Q2151" i="1" s="1"/>
  <c r="Q2169" i="1"/>
  <c r="Q2171" i="1" s="1"/>
  <c r="U2145" i="1"/>
  <c r="U2149" i="1" s="1"/>
  <c r="U2151" i="1" s="1"/>
  <c r="U2169" i="1"/>
  <c r="U2171" i="1" s="1"/>
  <c r="Y2145" i="1"/>
  <c r="Y2149" i="1" s="1"/>
  <c r="Y2151" i="1" s="1"/>
  <c r="Y2169" i="1"/>
  <c r="Y2171" i="1" s="1"/>
  <c r="L2273" i="1"/>
  <c r="Z2267" i="1"/>
  <c r="AA2277" i="1"/>
  <c r="M1736" i="1"/>
  <c r="D1744" i="1"/>
  <c r="D1746" i="1" s="1"/>
  <c r="M1754" i="1"/>
  <c r="M1756" i="1" s="1"/>
  <c r="M1794" i="1"/>
  <c r="M1796" i="1" s="1"/>
  <c r="M1834" i="1"/>
  <c r="Z1851" i="1"/>
  <c r="AB1851" i="1" s="1"/>
  <c r="AA1852" i="1"/>
  <c r="E1856" i="1"/>
  <c r="I1856" i="1"/>
  <c r="Q1856" i="1"/>
  <c r="U1856" i="1"/>
  <c r="Y1856" i="1"/>
  <c r="M1864" i="1"/>
  <c r="M1866" i="1" s="1"/>
  <c r="Z1860" i="1"/>
  <c r="AA1861" i="1"/>
  <c r="Z1863" i="1"/>
  <c r="C1866" i="1"/>
  <c r="G1866" i="1"/>
  <c r="K1866" i="1"/>
  <c r="O1866" i="1"/>
  <c r="S1866" i="1"/>
  <c r="W1866" i="1"/>
  <c r="AA1870" i="1"/>
  <c r="AA1873" i="1"/>
  <c r="Z1875" i="1"/>
  <c r="D1886" i="1"/>
  <c r="H1886" i="1"/>
  <c r="L1886" i="1"/>
  <c r="P1886" i="1"/>
  <c r="T1886" i="1"/>
  <c r="X1886" i="1"/>
  <c r="Z1914" i="1"/>
  <c r="AB1914" i="1" s="1"/>
  <c r="AB1910" i="1"/>
  <c r="AB1911" i="1"/>
  <c r="Z1921" i="1"/>
  <c r="AA1935" i="1"/>
  <c r="Z1954" i="1"/>
  <c r="AB1954" i="1" s="1"/>
  <c r="AB1950" i="1"/>
  <c r="AB1951" i="1"/>
  <c r="Z1961" i="1"/>
  <c r="AA1975" i="1"/>
  <c r="D2004" i="1"/>
  <c r="D2006" i="1" s="1"/>
  <c r="AA2001" i="1"/>
  <c r="AA2005" i="1"/>
  <c r="Z2024" i="1"/>
  <c r="AB2024" i="1" s="1"/>
  <c r="AB2044" i="1"/>
  <c r="M2064" i="1"/>
  <c r="M2066" i="1" s="1"/>
  <c r="Z2061" i="1"/>
  <c r="Z2096" i="1"/>
  <c r="AA2092" i="1"/>
  <c r="AA2201" i="1"/>
  <c r="AB2208" i="1"/>
  <c r="AA2208" i="1"/>
  <c r="Z1770" i="1"/>
  <c r="AA1795" i="1"/>
  <c r="Z1810" i="1"/>
  <c r="AA1810" i="1" s="1"/>
  <c r="AA1814" i="1" s="1"/>
  <c r="AA1816" i="1" s="1"/>
  <c r="AA1835" i="1"/>
  <c r="D1854" i="1"/>
  <c r="D1856" i="1" s="1"/>
  <c r="H1854" i="1"/>
  <c r="H1856" i="1" s="1"/>
  <c r="L1854" i="1"/>
  <c r="L1856" i="1" s="1"/>
  <c r="P1854" i="1"/>
  <c r="P1856" i="1" s="1"/>
  <c r="T1854" i="1"/>
  <c r="T1856" i="1" s="1"/>
  <c r="X1854" i="1"/>
  <c r="X1856" i="1" s="1"/>
  <c r="M1854" i="1"/>
  <c r="M1856" i="1" s="1"/>
  <c r="B1856" i="1"/>
  <c r="F1856" i="1"/>
  <c r="J1856" i="1"/>
  <c r="N1856" i="1"/>
  <c r="R1856" i="1"/>
  <c r="V1856" i="1"/>
  <c r="Z1855" i="1"/>
  <c r="Z1872" i="1"/>
  <c r="AA1872" i="1" s="1"/>
  <c r="Z1881" i="1"/>
  <c r="AB1881" i="1" s="1"/>
  <c r="AA1881" i="1"/>
  <c r="AA1882" i="1"/>
  <c r="E1886" i="1"/>
  <c r="I1886" i="1"/>
  <c r="M1886" i="1"/>
  <c r="Q1886" i="1"/>
  <c r="U1886" i="1"/>
  <c r="Y1886" i="1"/>
  <c r="Z1894" i="1"/>
  <c r="AA1891" i="1"/>
  <c r="AA1894" i="1" s="1"/>
  <c r="AA1896" i="1" s="1"/>
  <c r="AA1910" i="1"/>
  <c r="AA1914" i="1" s="1"/>
  <c r="AA1931" i="1"/>
  <c r="AA1950" i="1"/>
  <c r="AA1954" i="1" s="1"/>
  <c r="AA1971" i="1"/>
  <c r="AA1974" i="1" s="1"/>
  <c r="Z1984" i="1"/>
  <c r="AB1981" i="1"/>
  <c r="AA2000" i="1"/>
  <c r="AA2004" i="1" s="1"/>
  <c r="AA2021" i="1"/>
  <c r="Z2026" i="1"/>
  <c r="AB2026" i="1" s="1"/>
  <c r="C2096" i="1"/>
  <c r="C2098" i="1" s="1"/>
  <c r="F2138" i="1"/>
  <c r="M2136" i="1"/>
  <c r="M2138" i="1" s="1"/>
  <c r="Y1846" i="1"/>
  <c r="Z1850" i="1"/>
  <c r="Z1852" i="1"/>
  <c r="Z1853" i="1"/>
  <c r="AA1853" i="1" s="1"/>
  <c r="B1874" i="1"/>
  <c r="B1876" i="1" s="1"/>
  <c r="F1874" i="1"/>
  <c r="F1876" i="1" s="1"/>
  <c r="J1874" i="1"/>
  <c r="J1876" i="1" s="1"/>
  <c r="N1874" i="1"/>
  <c r="N1876" i="1" s="1"/>
  <c r="R1874" i="1"/>
  <c r="R1876" i="1" s="1"/>
  <c r="V1874" i="1"/>
  <c r="V1876" i="1" s="1"/>
  <c r="Z1870" i="1"/>
  <c r="C1876" i="1"/>
  <c r="G1876" i="1"/>
  <c r="K1876" i="1"/>
  <c r="O1876" i="1"/>
  <c r="S1876" i="1"/>
  <c r="W1876" i="1"/>
  <c r="M1884" i="1"/>
  <c r="C1906" i="1"/>
  <c r="G1906" i="1"/>
  <c r="K1906" i="1"/>
  <c r="O1906" i="1"/>
  <c r="S1906" i="1"/>
  <c r="W1906" i="1"/>
  <c r="AA1905" i="1"/>
  <c r="AA1906" i="1" s="1"/>
  <c r="Z1916" i="1"/>
  <c r="AB1916" i="1" s="1"/>
  <c r="AA1915" i="1"/>
  <c r="AA1916" i="1" s="1"/>
  <c r="Z1934" i="1"/>
  <c r="AB1934" i="1" s="1"/>
  <c r="AB1930" i="1"/>
  <c r="AA1955" i="1"/>
  <c r="Z1974" i="1"/>
  <c r="AB1974" i="1" s="1"/>
  <c r="AB1970" i="1"/>
  <c r="AB2001" i="1"/>
  <c r="Z2014" i="1"/>
  <c r="AB2014" i="1" s="1"/>
  <c r="AA2010" i="1"/>
  <c r="AA2014" i="1" s="1"/>
  <c r="Z2034" i="1"/>
  <c r="AB2034" i="1" s="1"/>
  <c r="AB2030" i="1"/>
  <c r="AA2030" i="1"/>
  <c r="AA2034" i="1" s="1"/>
  <c r="AA2036" i="1" s="1"/>
  <c r="AB2031" i="1"/>
  <c r="AA2031" i="1"/>
  <c r="G2096" i="1"/>
  <c r="C2138" i="1"/>
  <c r="O2138" i="1"/>
  <c r="S2138" i="1"/>
  <c r="AB2118" i="1"/>
  <c r="B2133" i="1"/>
  <c r="B2126" i="1"/>
  <c r="B2128" i="1" s="1"/>
  <c r="F2133" i="1"/>
  <c r="F2126" i="1"/>
  <c r="F2128" i="1" s="1"/>
  <c r="J2133" i="1"/>
  <c r="J2126" i="1"/>
  <c r="J2128" i="1" s="1"/>
  <c r="N2133" i="1"/>
  <c r="N2126" i="1"/>
  <c r="N2128" i="1" s="1"/>
  <c r="R2133" i="1"/>
  <c r="Z2133" i="1" s="1"/>
  <c r="AB2133" i="1" s="1"/>
  <c r="R2126" i="1"/>
  <c r="R2128" i="1" s="1"/>
  <c r="V2133" i="1"/>
  <c r="V2126" i="1"/>
  <c r="V2128" i="1" s="1"/>
  <c r="Z2123" i="1"/>
  <c r="C2151" i="1"/>
  <c r="G2151" i="1"/>
  <c r="S2151" i="1"/>
  <c r="W2151" i="1"/>
  <c r="AA2165" i="1"/>
  <c r="AA2169" i="1" s="1"/>
  <c r="AA2171" i="1" s="1"/>
  <c r="AA1885" i="1"/>
  <c r="AA1901" i="1"/>
  <c r="AA1904" i="1" s="1"/>
  <c r="AA1921" i="1"/>
  <c r="AA1924" i="1" s="1"/>
  <c r="AA1926" i="1" s="1"/>
  <c r="AA1941" i="1"/>
  <c r="AA1944" i="1" s="1"/>
  <c r="AA1946" i="1" s="1"/>
  <c r="AA1991" i="1"/>
  <c r="AA1994" i="1" s="1"/>
  <c r="AA1996" i="1" s="1"/>
  <c r="AA2026" i="1"/>
  <c r="Z2094" i="1"/>
  <c r="AA2094" i="1" s="1"/>
  <c r="AA2135" i="1"/>
  <c r="K2096" i="1"/>
  <c r="E2098" i="1"/>
  <c r="I2098" i="1"/>
  <c r="M2098" i="1"/>
  <c r="Z2097" i="1"/>
  <c r="Q2098" i="1"/>
  <c r="U2098" i="1"/>
  <c r="Y2098" i="1"/>
  <c r="M2108" i="1"/>
  <c r="Z2107" i="1"/>
  <c r="E2136" i="1"/>
  <c r="E2138" i="1" s="1"/>
  <c r="U2136" i="1"/>
  <c r="U2138" i="1" s="1"/>
  <c r="Q2137" i="1"/>
  <c r="Q2138" i="1" s="1"/>
  <c r="AA2148" i="1"/>
  <c r="Z2150" i="1"/>
  <c r="B2145" i="1"/>
  <c r="B2149" i="1" s="1"/>
  <c r="B2159" i="1"/>
  <c r="B2161" i="1" s="1"/>
  <c r="F2145" i="1"/>
  <c r="F2149" i="1" s="1"/>
  <c r="F2159" i="1"/>
  <c r="F2161" i="1" s="1"/>
  <c r="J2145" i="1"/>
  <c r="J2149" i="1" s="1"/>
  <c r="J2151" i="1" s="1"/>
  <c r="J2159" i="1"/>
  <c r="J2161" i="1" s="1"/>
  <c r="N2145" i="1"/>
  <c r="N2149" i="1" s="1"/>
  <c r="N2159" i="1"/>
  <c r="N2161" i="1" s="1"/>
  <c r="R2145" i="1"/>
  <c r="R2149" i="1" s="1"/>
  <c r="R2159" i="1"/>
  <c r="R2161" i="1" s="1"/>
  <c r="V2145" i="1"/>
  <c r="V2149" i="1" s="1"/>
  <c r="V2159" i="1"/>
  <c r="V2161" i="1" s="1"/>
  <c r="Z2155" i="1"/>
  <c r="Z2159" i="1" s="1"/>
  <c r="AB2159" i="1" s="1"/>
  <c r="Z2156" i="1"/>
  <c r="AB2156" i="1" s="1"/>
  <c r="AA2160" i="1"/>
  <c r="AA2024" i="1"/>
  <c r="M2054" i="1"/>
  <c r="M2056" i="1" s="1"/>
  <c r="Z2051" i="1"/>
  <c r="C2136" i="1"/>
  <c r="G2136" i="1"/>
  <c r="G2138" i="1" s="1"/>
  <c r="K2136" i="1"/>
  <c r="K2138" i="1" s="1"/>
  <c r="O2136" i="1"/>
  <c r="S2136" i="1"/>
  <c r="W2136" i="1"/>
  <c r="W2138" i="1" s="1"/>
  <c r="M2135" i="1"/>
  <c r="Z2135" i="1" s="1"/>
  <c r="Z2095" i="1"/>
  <c r="O2096" i="1"/>
  <c r="O2098" i="1" s="1"/>
  <c r="I2136" i="1"/>
  <c r="I2138" i="1" s="1"/>
  <c r="Y2136" i="1"/>
  <c r="AA2134" i="1"/>
  <c r="Z2146" i="1"/>
  <c r="AA2146" i="1" s="1"/>
  <c r="B2151" i="1"/>
  <c r="F2151" i="1"/>
  <c r="N2151" i="1"/>
  <c r="R2151" i="1"/>
  <c r="V2151" i="1"/>
  <c r="D2179" i="1"/>
  <c r="D2181" i="1" s="1"/>
  <c r="D2145" i="1"/>
  <c r="H2179" i="1"/>
  <c r="H2181" i="1" s="1"/>
  <c r="H2145" i="1"/>
  <c r="H2149" i="1" s="1"/>
  <c r="L2179" i="1"/>
  <c r="L2181" i="1" s="1"/>
  <c r="L2145" i="1"/>
  <c r="L2149" i="1" s="1"/>
  <c r="L2151" i="1" s="1"/>
  <c r="P2179" i="1"/>
  <c r="P2181" i="1" s="1"/>
  <c r="P2145" i="1"/>
  <c r="P2149" i="1" s="1"/>
  <c r="P2151" i="1" s="1"/>
  <c r="T2179" i="1"/>
  <c r="T2181" i="1" s="1"/>
  <c r="T2145" i="1"/>
  <c r="T2149" i="1" s="1"/>
  <c r="T2151" i="1" s="1"/>
  <c r="X2179" i="1"/>
  <c r="X2181" i="1" s="1"/>
  <c r="X2145" i="1"/>
  <c r="X2149" i="1" s="1"/>
  <c r="D2201" i="1"/>
  <c r="AB2201" i="1" s="1"/>
  <c r="AB2199" i="1"/>
  <c r="M2034" i="1"/>
  <c r="M2036" i="1" s="1"/>
  <c r="AA2041" i="1"/>
  <c r="D2096" i="1"/>
  <c r="D2098" i="1" s="1"/>
  <c r="H2096" i="1"/>
  <c r="H2098" i="1" s="1"/>
  <c r="L2096" i="1"/>
  <c r="P2096" i="1"/>
  <c r="T2096" i="1"/>
  <c r="T2098" i="1" s="1"/>
  <c r="X2096" i="1"/>
  <c r="X2098" i="1" s="1"/>
  <c r="G2098" i="1"/>
  <c r="K2098" i="1"/>
  <c r="S2098" i="1"/>
  <c r="W2098" i="1"/>
  <c r="AA2123" i="1"/>
  <c r="AA2126" i="1" s="1"/>
  <c r="AA2128" i="1" s="1"/>
  <c r="B2132" i="1"/>
  <c r="F2132" i="1"/>
  <c r="F2136" i="1" s="1"/>
  <c r="J2132" i="1"/>
  <c r="J2136" i="1" s="1"/>
  <c r="J2138" i="1" s="1"/>
  <c r="N2132" i="1"/>
  <c r="N2136" i="1" s="1"/>
  <c r="N2138" i="1" s="1"/>
  <c r="R2132" i="1"/>
  <c r="V2132" i="1"/>
  <c r="V2136" i="1" s="1"/>
  <c r="V2138" i="1" s="1"/>
  <c r="D2133" i="1"/>
  <c r="H2133" i="1"/>
  <c r="H2136" i="1" s="1"/>
  <c r="H2138" i="1" s="1"/>
  <c r="L2133" i="1"/>
  <c r="L2136" i="1" s="1"/>
  <c r="L2138" i="1" s="1"/>
  <c r="P2133" i="1"/>
  <c r="P2136" i="1" s="1"/>
  <c r="P2138" i="1" s="1"/>
  <c r="T2133" i="1"/>
  <c r="T2136" i="1" s="1"/>
  <c r="T2138" i="1" s="1"/>
  <c r="X2133" i="1"/>
  <c r="X2136" i="1" s="1"/>
  <c r="X2138" i="1" s="1"/>
  <c r="M2134" i="1"/>
  <c r="Z2134" i="1" s="1"/>
  <c r="M2189" i="1"/>
  <c r="M2191" i="1" s="1"/>
  <c r="Z2185" i="1"/>
  <c r="AA2185" i="1" s="1"/>
  <c r="AA2189" i="1" s="1"/>
  <c r="AA2191" i="1" s="1"/>
  <c r="AB2197" i="1"/>
  <c r="AA2197" i="1"/>
  <c r="B2271" i="1"/>
  <c r="B2273" i="1" s="1"/>
  <c r="R2271" i="1"/>
  <c r="R2273" i="1" s="1"/>
  <c r="H2273" i="1"/>
  <c r="X2273" i="1"/>
  <c r="C2273" i="1"/>
  <c r="G2273" i="1"/>
  <c r="K2273" i="1"/>
  <c r="O2273" i="1"/>
  <c r="S2273" i="1"/>
  <c r="W2273" i="1"/>
  <c r="AA2095" i="1"/>
  <c r="M2096" i="1"/>
  <c r="AA2097" i="1"/>
  <c r="L2098" i="1"/>
  <c r="P2098" i="1"/>
  <c r="AA2107" i="1"/>
  <c r="AA2108" i="1" s="1"/>
  <c r="AA2117" i="1"/>
  <c r="AA2118" i="1" s="1"/>
  <c r="Z2175" i="1"/>
  <c r="AA2175" i="1" s="1"/>
  <c r="AA2179" i="1" s="1"/>
  <c r="AA2180" i="1"/>
  <c r="AA2249" i="1"/>
  <c r="AA2251" i="1" s="1"/>
  <c r="N2271" i="1"/>
  <c r="N2273" i="1" s="1"/>
  <c r="Y2271" i="1"/>
  <c r="Y2273" i="1" s="1"/>
  <c r="T2273" i="1"/>
  <c r="AA2279" i="1"/>
  <c r="AA2040" i="1"/>
  <c r="AA2199" i="1"/>
  <c r="Z2205" i="1"/>
  <c r="Z2231" i="1"/>
  <c r="AB2231" i="1" s="1"/>
  <c r="E2271" i="1"/>
  <c r="E2273" i="1" s="1"/>
  <c r="J2271" i="1"/>
  <c r="J2273" i="1" s="1"/>
  <c r="P2273" i="1"/>
  <c r="Z2219" i="1"/>
  <c r="AB2219" i="1" s="1"/>
  <c r="Z2257" i="1"/>
  <c r="Z2279" i="1"/>
  <c r="Z2269" i="1" s="1"/>
  <c r="AA2269" i="1" s="1"/>
  <c r="B2281" i="1"/>
  <c r="B2283" i="1" s="1"/>
  <c r="F2281" i="1"/>
  <c r="F2283" i="1" s="1"/>
  <c r="J2281" i="1"/>
  <c r="J2283" i="1" s="1"/>
  <c r="N2281" i="1"/>
  <c r="N2283" i="1" s="1"/>
  <c r="R2281" i="1"/>
  <c r="R2283" i="1" s="1"/>
  <c r="V2281" i="1"/>
  <c r="V2283" i="1" s="1"/>
  <c r="D2321" i="1"/>
  <c r="D2323" i="1" s="1"/>
  <c r="H2331" i="1"/>
  <c r="H2333" i="1" s="1"/>
  <c r="L2331" i="1"/>
  <c r="L2333" i="1" s="1"/>
  <c r="X2331" i="1"/>
  <c r="X2333" i="1" s="1"/>
  <c r="C2333" i="1"/>
  <c r="S2333" i="1"/>
  <c r="AA2400" i="1"/>
  <c r="AB2400" i="1"/>
  <c r="AB2529" i="1"/>
  <c r="AA2529" i="1"/>
  <c r="AB2562" i="1"/>
  <c r="AA2562" i="1"/>
  <c r="AA2215" i="1"/>
  <c r="AB2220" i="1"/>
  <c r="AA2226" i="1"/>
  <c r="AA2229" i="1" s="1"/>
  <c r="AA2230" i="1"/>
  <c r="AA2237" i="1"/>
  <c r="AA2239" i="1" s="1"/>
  <c r="AA2241" i="1" s="1"/>
  <c r="AB2245" i="1"/>
  <c r="AA2248" i="1"/>
  <c r="Z2251" i="1"/>
  <c r="AB2251" i="1" s="1"/>
  <c r="AA2262" i="1"/>
  <c r="Z2278" i="1"/>
  <c r="C2281" i="1"/>
  <c r="G2281" i="1"/>
  <c r="K2281" i="1"/>
  <c r="O2281" i="1"/>
  <c r="O2283" i="1" s="1"/>
  <c r="S2281" i="1"/>
  <c r="W2281" i="1"/>
  <c r="Z2298" i="1"/>
  <c r="Z2318" i="1"/>
  <c r="C2341" i="1"/>
  <c r="C2343" i="1" s="1"/>
  <c r="C2328" i="1"/>
  <c r="G2341" i="1"/>
  <c r="G2343" i="1" s="1"/>
  <c r="G2328" i="1"/>
  <c r="G2648" i="1" s="1"/>
  <c r="G2658" i="1" s="1"/>
  <c r="G2668" i="1" s="1"/>
  <c r="K2341" i="1"/>
  <c r="K2343" i="1" s="1"/>
  <c r="K2328" i="1"/>
  <c r="O2341" i="1"/>
  <c r="O2343" i="1" s="1"/>
  <c r="O2328" i="1"/>
  <c r="O2331" i="1" s="1"/>
  <c r="O2333" i="1" s="1"/>
  <c r="S2341" i="1"/>
  <c r="S2343" i="1" s="1"/>
  <c r="S2328" i="1"/>
  <c r="W2341" i="1"/>
  <c r="W2343" i="1" s="1"/>
  <c r="W2328" i="1"/>
  <c r="W2648" i="1" s="1"/>
  <c r="W2658" i="1" s="1"/>
  <c r="W2668" i="1" s="1"/>
  <c r="AB2341" i="1"/>
  <c r="B2401" i="1"/>
  <c r="B2403" i="1" s="1"/>
  <c r="B2328" i="1"/>
  <c r="B2331" i="1" s="1"/>
  <c r="B2333" i="1" s="1"/>
  <c r="F2401" i="1"/>
  <c r="F2403" i="1" s="1"/>
  <c r="F2328" i="1"/>
  <c r="F2331" i="1" s="1"/>
  <c r="F2333" i="1" s="1"/>
  <c r="J2401" i="1"/>
  <c r="J2403" i="1" s="1"/>
  <c r="J2328" i="1"/>
  <c r="N2401" i="1"/>
  <c r="N2403" i="1" s="1"/>
  <c r="N2328" i="1"/>
  <c r="Z2328" i="1" s="1"/>
  <c r="AB2328" i="1" s="1"/>
  <c r="R2401" i="1"/>
  <c r="R2403" i="1" s="1"/>
  <c r="R2328" i="1"/>
  <c r="R2331" i="1" s="1"/>
  <c r="R2333" i="1" s="1"/>
  <c r="V2401" i="1"/>
  <c r="V2403" i="1" s="1"/>
  <c r="V2328" i="1"/>
  <c r="V2331" i="1" s="1"/>
  <c r="V2333" i="1" s="1"/>
  <c r="Z2398" i="1"/>
  <c r="AB2398" i="1" s="1"/>
  <c r="AB2460" i="1"/>
  <c r="AA2460" i="1"/>
  <c r="AA2461" i="1" s="1"/>
  <c r="AA2463" i="1" s="1"/>
  <c r="D2649" i="1"/>
  <c r="AA2489" i="1"/>
  <c r="H2649" i="1"/>
  <c r="H2659" i="1" s="1"/>
  <c r="H2669" i="1" s="1"/>
  <c r="L2649" i="1"/>
  <c r="L2659" i="1" s="1"/>
  <c r="L2669" i="1" s="1"/>
  <c r="P2649" i="1"/>
  <c r="P2659" i="1" s="1"/>
  <c r="P2669" i="1" s="1"/>
  <c r="AA2207" i="1"/>
  <c r="M2209" i="1"/>
  <c r="M2211" i="1" s="1"/>
  <c r="AA2218" i="1"/>
  <c r="AB2230" i="1"/>
  <c r="Z2239" i="1"/>
  <c r="AB2262" i="1"/>
  <c r="C2283" i="1"/>
  <c r="G2283" i="1"/>
  <c r="K2283" i="1"/>
  <c r="S2283" i="1"/>
  <c r="W2283" i="1"/>
  <c r="Z2288" i="1"/>
  <c r="J2331" i="1"/>
  <c r="Z2327" i="1"/>
  <c r="S2649" i="1"/>
  <c r="S2659" i="1" s="1"/>
  <c r="Z2330" i="1"/>
  <c r="AB2330" i="1" s="1"/>
  <c r="E2333" i="1"/>
  <c r="I2333" i="1"/>
  <c r="M2333" i="1"/>
  <c r="Q2333" i="1"/>
  <c r="U2333" i="1"/>
  <c r="Y2333" i="1"/>
  <c r="AA2348" i="1"/>
  <c r="D2361" i="1"/>
  <c r="D2363" i="1" s="1"/>
  <c r="D2328" i="1"/>
  <c r="H2361" i="1"/>
  <c r="H2363" i="1" s="1"/>
  <c r="H2328" i="1"/>
  <c r="L2361" i="1"/>
  <c r="L2363" i="1" s="1"/>
  <c r="L2328" i="1"/>
  <c r="P2361" i="1"/>
  <c r="P2363" i="1" s="1"/>
  <c r="P2328" i="1"/>
  <c r="P2331" i="1" s="1"/>
  <c r="P2333" i="1" s="1"/>
  <c r="T2361" i="1"/>
  <c r="T2363" i="1" s="1"/>
  <c r="T2328" i="1"/>
  <c r="T2331" i="1" s="1"/>
  <c r="T2333" i="1" s="1"/>
  <c r="X2361" i="1"/>
  <c r="X2363" i="1" s="1"/>
  <c r="X2328" i="1"/>
  <c r="AB2438" i="1"/>
  <c r="AA2438" i="1"/>
  <c r="AA2441" i="1" s="1"/>
  <c r="AA2481" i="1"/>
  <c r="E2268" i="1"/>
  <c r="I2268" i="1"/>
  <c r="I2271" i="1" s="1"/>
  <c r="I2273" i="1" s="1"/>
  <c r="M2268" i="1"/>
  <c r="M2271" i="1" s="1"/>
  <c r="M2273" i="1" s="1"/>
  <c r="Q2268" i="1"/>
  <c r="Q2271" i="1" s="1"/>
  <c r="Q2273" i="1" s="1"/>
  <c r="U2268" i="1"/>
  <c r="U2271" i="1" s="1"/>
  <c r="U2273" i="1" s="1"/>
  <c r="Y2268" i="1"/>
  <c r="D2270" i="1"/>
  <c r="AA2270" i="1" s="1"/>
  <c r="M2311" i="1"/>
  <c r="M2313" i="1" s="1"/>
  <c r="Z2308" i="1"/>
  <c r="C2331" i="1"/>
  <c r="G2331" i="1"/>
  <c r="G2333" i="1" s="1"/>
  <c r="K2331" i="1"/>
  <c r="K2333" i="1" s="1"/>
  <c r="S2331" i="1"/>
  <c r="W2331" i="1"/>
  <c r="W2333" i="1" s="1"/>
  <c r="J2333" i="1"/>
  <c r="Z2332" i="1"/>
  <c r="AA2332" i="1" s="1"/>
  <c r="M2351" i="1"/>
  <c r="M2353" i="1" s="1"/>
  <c r="Z2348" i="1"/>
  <c r="AB2348" i="1" s="1"/>
  <c r="Z2350" i="1"/>
  <c r="AB2350" i="1" s="1"/>
  <c r="AA2357" i="1"/>
  <c r="Z2358" i="1"/>
  <c r="AB2358" i="1" s="1"/>
  <c r="AA2362" i="1"/>
  <c r="AB2427" i="1"/>
  <c r="AA2427" i="1"/>
  <c r="AA2431" i="1" s="1"/>
  <c r="Z2431" i="1"/>
  <c r="AB2598" i="1"/>
  <c r="AA2598" i="1"/>
  <c r="M2291" i="1"/>
  <c r="M2293" i="1" s="1"/>
  <c r="AA2298" i="1"/>
  <c r="AA2301" i="1" s="1"/>
  <c r="AA2303" i="1" s="1"/>
  <c r="N2331" i="1"/>
  <c r="N2333" i="1" s="1"/>
  <c r="M2341" i="1"/>
  <c r="M2343" i="1" s="1"/>
  <c r="D2351" i="1"/>
  <c r="D2353" i="1" s="1"/>
  <c r="D2381" i="1"/>
  <c r="D2383" i="1" s="1"/>
  <c r="AB2442" i="1"/>
  <c r="AA2442" i="1"/>
  <c r="AB2449" i="1"/>
  <c r="AA2449" i="1"/>
  <c r="AA2451" i="1" s="1"/>
  <c r="AA2453" i="1" s="1"/>
  <c r="AB2478" i="1"/>
  <c r="AA2478" i="1"/>
  <c r="B2648" i="1"/>
  <c r="B2658" i="1" s="1"/>
  <c r="B2668" i="1" s="1"/>
  <c r="J2648" i="1"/>
  <c r="J2658" i="1" s="1"/>
  <c r="J2668" i="1" s="1"/>
  <c r="AA2512" i="1"/>
  <c r="AA2541" i="1"/>
  <c r="AA2543" i="1" s="1"/>
  <c r="AB2547" i="1"/>
  <c r="AA2547" i="1"/>
  <c r="AA2551" i="1" s="1"/>
  <c r="Z2551" i="1"/>
  <c r="AB2551" i="1" s="1"/>
  <c r="AB2587" i="1"/>
  <c r="AA2587" i="1"/>
  <c r="Z2591" i="1"/>
  <c r="AB2591" i="1" s="1"/>
  <c r="AA2308" i="1"/>
  <c r="AA2311" i="1" s="1"/>
  <c r="AA2313" i="1" s="1"/>
  <c r="AA2337" i="1"/>
  <c r="AA2341" i="1" s="1"/>
  <c r="AA2342" i="1"/>
  <c r="AA2343" i="1" s="1"/>
  <c r="AA2370" i="1"/>
  <c r="AA2377" i="1"/>
  <c r="AA2391" i="1"/>
  <c r="AA2393" i="1" s="1"/>
  <c r="D2401" i="1"/>
  <c r="D2403" i="1" s="1"/>
  <c r="AA2398" i="1"/>
  <c r="AA2401" i="1" s="1"/>
  <c r="AB2402" i="1"/>
  <c r="AA2402" i="1"/>
  <c r="AB2420" i="1"/>
  <c r="AA2420" i="1"/>
  <c r="AA2421" i="1" s="1"/>
  <c r="AA2423" i="1" s="1"/>
  <c r="AA2433" i="1"/>
  <c r="Z2461" i="1"/>
  <c r="AB2461" i="1" s="1"/>
  <c r="AB2467" i="1"/>
  <c r="AA2467" i="1"/>
  <c r="AA2471" i="1" s="1"/>
  <c r="AA2473" i="1" s="1"/>
  <c r="Z2471" i="1"/>
  <c r="E2501" i="1"/>
  <c r="E2503" i="1" s="1"/>
  <c r="E2488" i="1"/>
  <c r="E2648" i="1" s="1"/>
  <c r="E2658" i="1" s="1"/>
  <c r="E2668" i="1" s="1"/>
  <c r="I2501" i="1"/>
  <c r="I2503" i="1" s="1"/>
  <c r="I2488" i="1"/>
  <c r="M2501" i="1"/>
  <c r="M2503" i="1" s="1"/>
  <c r="Z2498" i="1"/>
  <c r="M2488" i="1"/>
  <c r="Q2501" i="1"/>
  <c r="Q2503" i="1" s="1"/>
  <c r="Q2488" i="1"/>
  <c r="Q2648" i="1" s="1"/>
  <c r="Q2658" i="1" s="1"/>
  <c r="Q2668" i="1" s="1"/>
  <c r="U2501" i="1"/>
  <c r="U2503" i="1" s="1"/>
  <c r="U2488" i="1"/>
  <c r="U2648" i="1" s="1"/>
  <c r="U2658" i="1" s="1"/>
  <c r="Y2501" i="1"/>
  <c r="Y2503" i="1" s="1"/>
  <c r="Y2488" i="1"/>
  <c r="Y2648" i="1" s="1"/>
  <c r="Y2658" i="1" s="1"/>
  <c r="Y2668" i="1" s="1"/>
  <c r="AA2500" i="1"/>
  <c r="D2490" i="1"/>
  <c r="H2650" i="1"/>
  <c r="H2660" i="1" s="1"/>
  <c r="H2670" i="1" s="1"/>
  <c r="L2650" i="1"/>
  <c r="L2660" i="1" s="1"/>
  <c r="L2670" i="1" s="1"/>
  <c r="P2650" i="1"/>
  <c r="P2660" i="1" s="1"/>
  <c r="P2670" i="1" s="1"/>
  <c r="T2650" i="1"/>
  <c r="T2660" i="1" s="1"/>
  <c r="X2650" i="1"/>
  <c r="X2660" i="1" s="1"/>
  <c r="X2670" i="1" s="1"/>
  <c r="D2511" i="1"/>
  <c r="D2513" i="1" s="1"/>
  <c r="AA2508" i="1"/>
  <c r="D2488" i="1"/>
  <c r="D2491" i="1" s="1"/>
  <c r="D2493" i="1" s="1"/>
  <c r="H2511" i="1"/>
  <c r="H2513" i="1" s="1"/>
  <c r="H2488" i="1"/>
  <c r="H2648" i="1" s="1"/>
  <c r="L2511" i="1"/>
  <c r="L2513" i="1" s="1"/>
  <c r="L2488" i="1"/>
  <c r="P2511" i="1"/>
  <c r="P2513" i="1" s="1"/>
  <c r="P2488" i="1"/>
  <c r="P2648" i="1" s="1"/>
  <c r="P2658" i="1" s="1"/>
  <c r="P2668" i="1" s="1"/>
  <c r="T2511" i="1"/>
  <c r="T2513" i="1" s="1"/>
  <c r="T2488" i="1"/>
  <c r="X2511" i="1"/>
  <c r="X2513" i="1" s="1"/>
  <c r="X2488" i="1"/>
  <c r="X2648" i="1" s="1"/>
  <c r="AA2581" i="1"/>
  <c r="AA2583" i="1" s="1"/>
  <c r="Z2368" i="1"/>
  <c r="Z2371" i="1" s="1"/>
  <c r="Z2378" i="1"/>
  <c r="AB2378" i="1" s="1"/>
  <c r="Z2391" i="1"/>
  <c r="AB2409" i="1"/>
  <c r="AA2409" i="1"/>
  <c r="AA2411" i="1" s="1"/>
  <c r="AA2413" i="1" s="1"/>
  <c r="AB2482" i="1"/>
  <c r="AA2482" i="1"/>
  <c r="AA2483" i="1" s="1"/>
  <c r="H2647" i="1"/>
  <c r="L2491" i="1"/>
  <c r="P2647" i="1"/>
  <c r="T2491" i="1"/>
  <c r="X2647" i="1"/>
  <c r="F2648" i="1"/>
  <c r="F2658" i="1" s="1"/>
  <c r="F2668" i="1" s="1"/>
  <c r="N2648" i="1"/>
  <c r="N2658" i="1" s="1"/>
  <c r="N2668" i="1" s="1"/>
  <c r="V2648" i="1"/>
  <c r="V2658" i="1" s="1"/>
  <c r="V2668" i="1" s="1"/>
  <c r="C2649" i="1"/>
  <c r="C2659" i="1" s="1"/>
  <c r="I2650" i="1"/>
  <c r="I2660" i="1" s="1"/>
  <c r="Y2650" i="1"/>
  <c r="Y2660" i="1" s="1"/>
  <c r="Y2670" i="1" s="1"/>
  <c r="AB2521" i="1"/>
  <c r="AB2518" i="1"/>
  <c r="AA2518" i="1"/>
  <c r="AB2571" i="1"/>
  <c r="Z2401" i="1"/>
  <c r="AB2401" i="1" s="1"/>
  <c r="AB2417" i="1"/>
  <c r="Z2423" i="1"/>
  <c r="AB2423" i="1" s="1"/>
  <c r="Z2441" i="1"/>
  <c r="AB2441" i="1" s="1"/>
  <c r="AB2457" i="1"/>
  <c r="Z2463" i="1"/>
  <c r="AB2463" i="1" s="1"/>
  <c r="Z2481" i="1"/>
  <c r="AB2481" i="1" s="1"/>
  <c r="E2647" i="1"/>
  <c r="E2491" i="1"/>
  <c r="E2493" i="1" s="1"/>
  <c r="I2491" i="1"/>
  <c r="M2491" i="1"/>
  <c r="M2647" i="1"/>
  <c r="Q2647" i="1"/>
  <c r="U2647" i="1"/>
  <c r="U2491" i="1"/>
  <c r="U2493" i="1" s="1"/>
  <c r="Y2491" i="1"/>
  <c r="Y2493" i="1" s="1"/>
  <c r="C2648" i="1"/>
  <c r="C2658" i="1" s="1"/>
  <c r="C2668" i="1" s="1"/>
  <c r="K2648" i="1"/>
  <c r="K2658" i="1" s="1"/>
  <c r="K2668" i="1" s="1"/>
  <c r="O2648" i="1"/>
  <c r="O2658" i="1" s="1"/>
  <c r="O2668" i="1" s="1"/>
  <c r="S2648" i="1"/>
  <c r="S2658" i="1" s="1"/>
  <c r="S2668" i="1" s="1"/>
  <c r="E2649" i="1"/>
  <c r="E2659" i="1" s="1"/>
  <c r="I2649" i="1"/>
  <c r="I2659" i="1" s="1"/>
  <c r="I2669" i="1" s="1"/>
  <c r="M2649" i="1"/>
  <c r="Z2489" i="1"/>
  <c r="Q2649" i="1"/>
  <c r="Q2659" i="1" s="1"/>
  <c r="Q2669" i="1" s="1"/>
  <c r="U2649" i="1"/>
  <c r="U2659" i="1" s="1"/>
  <c r="U2669" i="1" s="1"/>
  <c r="Y2649" i="1"/>
  <c r="Y2659" i="1" s="1"/>
  <c r="Y2669" i="1" s="1"/>
  <c r="E2650" i="1"/>
  <c r="E2660" i="1" s="1"/>
  <c r="E2670" i="1" s="1"/>
  <c r="U2650" i="1"/>
  <c r="U2660" i="1" s="1"/>
  <c r="U2670" i="1" s="1"/>
  <c r="C2493" i="1"/>
  <c r="G2493" i="1"/>
  <c r="O2493" i="1"/>
  <c r="S2493" i="1"/>
  <c r="W2493" i="1"/>
  <c r="Z2500" i="1"/>
  <c r="Z2511" i="1"/>
  <c r="AB2511" i="1" s="1"/>
  <c r="AA2507" i="1"/>
  <c r="Z2508" i="1"/>
  <c r="AB2508" i="1" s="1"/>
  <c r="AA2553" i="1"/>
  <c r="AA2571" i="1"/>
  <c r="AA2573" i="1" s="1"/>
  <c r="AB2569" i="1"/>
  <c r="AA2569" i="1"/>
  <c r="Z2601" i="1"/>
  <c r="AB2601" i="1" s="1"/>
  <c r="Z2411" i="1"/>
  <c r="Z2451" i="1"/>
  <c r="B2647" i="1"/>
  <c r="B2491" i="1"/>
  <c r="B2493" i="1" s="1"/>
  <c r="F2647" i="1"/>
  <c r="F2491" i="1"/>
  <c r="F2493" i="1" s="1"/>
  <c r="J2647" i="1"/>
  <c r="J2491" i="1"/>
  <c r="J2493" i="1" s="1"/>
  <c r="N2647" i="1"/>
  <c r="N2491" i="1"/>
  <c r="N2493" i="1" s="1"/>
  <c r="R2647" i="1"/>
  <c r="R2491" i="1"/>
  <c r="R2493" i="1" s="1"/>
  <c r="V2647" i="1"/>
  <c r="V2491" i="1"/>
  <c r="V2493" i="1" s="1"/>
  <c r="Z2487" i="1"/>
  <c r="Q2650" i="1"/>
  <c r="Q2660" i="1" s="1"/>
  <c r="Q2670" i="1" s="1"/>
  <c r="D2652" i="1"/>
  <c r="H2652" i="1"/>
  <c r="L2652" i="1"/>
  <c r="L2493" i="1"/>
  <c r="P2652" i="1"/>
  <c r="T2652" i="1"/>
  <c r="T2493" i="1"/>
  <c r="X2652" i="1"/>
  <c r="AB2540" i="1"/>
  <c r="AA2540" i="1"/>
  <c r="AB2580" i="1"/>
  <c r="AA2580" i="1"/>
  <c r="AA2601" i="1"/>
  <c r="AB2602" i="1"/>
  <c r="AA2602" i="1"/>
  <c r="AA2603" i="1" s="1"/>
  <c r="Z2643" i="1"/>
  <c r="AB2643" i="1" s="1"/>
  <c r="AB2641" i="1"/>
  <c r="C2647" i="1"/>
  <c r="G2647" i="1"/>
  <c r="K2647" i="1"/>
  <c r="O2647" i="1"/>
  <c r="S2647" i="1"/>
  <c r="W2647" i="1"/>
  <c r="G2649" i="1"/>
  <c r="G2659" i="1" s="1"/>
  <c r="G2669" i="1" s="1"/>
  <c r="K2649" i="1"/>
  <c r="K2659" i="1" s="1"/>
  <c r="K2669" i="1" s="1"/>
  <c r="O2649" i="1"/>
  <c r="O2659" i="1" s="1"/>
  <c r="O2669" i="1" s="1"/>
  <c r="W2649" i="1"/>
  <c r="W2659" i="1" s="1"/>
  <c r="W2669" i="1" s="1"/>
  <c r="M2650" i="1"/>
  <c r="Z2490" i="1"/>
  <c r="K2491" i="1"/>
  <c r="K2493" i="1" s="1"/>
  <c r="D2501" i="1"/>
  <c r="D2503" i="1" s="1"/>
  <c r="H2501" i="1"/>
  <c r="H2503" i="1" s="1"/>
  <c r="L2501" i="1"/>
  <c r="L2503" i="1" s="1"/>
  <c r="P2501" i="1"/>
  <c r="P2503" i="1" s="1"/>
  <c r="T2501" i="1"/>
  <c r="T2503" i="1" s="1"/>
  <c r="X2501" i="1"/>
  <c r="X2503" i="1" s="1"/>
  <c r="Z2523" i="1"/>
  <c r="AB2523" i="1" s="1"/>
  <c r="AA2531" i="1"/>
  <c r="AB2558" i="1"/>
  <c r="AA2558" i="1"/>
  <c r="AA2561" i="1" s="1"/>
  <c r="Z2581" i="1"/>
  <c r="AB2581" i="1" s="1"/>
  <c r="AA2623" i="1"/>
  <c r="T2649" i="1"/>
  <c r="T2659" i="1" s="1"/>
  <c r="X2649" i="1"/>
  <c r="X2659" i="1" s="1"/>
  <c r="B2650" i="1"/>
  <c r="B2660" i="1" s="1"/>
  <c r="B2670" i="1" s="1"/>
  <c r="F2650" i="1"/>
  <c r="F2660" i="1" s="1"/>
  <c r="F2670" i="1" s="1"/>
  <c r="J2650" i="1"/>
  <c r="J2660" i="1" s="1"/>
  <c r="N2650" i="1"/>
  <c r="N2660" i="1" s="1"/>
  <c r="R2650" i="1"/>
  <c r="R2660" i="1" s="1"/>
  <c r="R2670" i="1" s="1"/>
  <c r="V2650" i="1"/>
  <c r="V2660" i="1" s="1"/>
  <c r="V2670" i="1" s="1"/>
  <c r="E2652" i="1"/>
  <c r="I2652" i="1"/>
  <c r="M2652" i="1"/>
  <c r="Q2652" i="1"/>
  <c r="U2652" i="1"/>
  <c r="Y2652" i="1"/>
  <c r="M2521" i="1"/>
  <c r="M2523" i="1" s="1"/>
  <c r="Z2543" i="1"/>
  <c r="AB2543" i="1" s="1"/>
  <c r="AB2552" i="1"/>
  <c r="Z2561" i="1"/>
  <c r="AB2561" i="1" s="1"/>
  <c r="AB2577" i="1"/>
  <c r="Z2583" i="1"/>
  <c r="AB2583" i="1" s="1"/>
  <c r="AB2592" i="1"/>
  <c r="AB2637" i="1"/>
  <c r="AA2637" i="1"/>
  <c r="AA2641" i="1" s="1"/>
  <c r="C2650" i="1"/>
  <c r="C2660" i="1" s="1"/>
  <c r="C2670" i="1" s="1"/>
  <c r="G2650" i="1"/>
  <c r="G2660" i="1" s="1"/>
  <c r="K2650" i="1"/>
  <c r="K2660" i="1" s="1"/>
  <c r="O2650" i="1"/>
  <c r="O2660" i="1" s="1"/>
  <c r="O2670" i="1" s="1"/>
  <c r="S2650" i="1"/>
  <c r="S2660" i="1" s="1"/>
  <c r="S2670" i="1" s="1"/>
  <c r="W2650" i="1"/>
  <c r="W2660" i="1" s="1"/>
  <c r="B2652" i="1"/>
  <c r="F2652" i="1"/>
  <c r="J2652" i="1"/>
  <c r="N2652" i="1"/>
  <c r="R2652" i="1"/>
  <c r="V2652" i="1"/>
  <c r="Z2492" i="1"/>
  <c r="AA2492" i="1" s="1"/>
  <c r="AA2517" i="1"/>
  <c r="AA2521" i="1" s="1"/>
  <c r="AA2522" i="1"/>
  <c r="AA2523" i="1" s="1"/>
  <c r="Z2531" i="1"/>
  <c r="AA2532" i="1"/>
  <c r="AA2539" i="1"/>
  <c r="AA2590" i="1"/>
  <c r="Z2611" i="1"/>
  <c r="AB2611" i="1" s="1"/>
  <c r="AB2608" i="1"/>
  <c r="AB2610" i="1"/>
  <c r="AA2643" i="1"/>
  <c r="B2649" i="1"/>
  <c r="B2659" i="1" s="1"/>
  <c r="B2669" i="1" s="1"/>
  <c r="F2649" i="1"/>
  <c r="F2659" i="1" s="1"/>
  <c r="J2649" i="1"/>
  <c r="J2659" i="1" s="1"/>
  <c r="J2669" i="1" s="1"/>
  <c r="N2649" i="1"/>
  <c r="N2659" i="1" s="1"/>
  <c r="N2669" i="1" s="1"/>
  <c r="R2649" i="1"/>
  <c r="R2659" i="1" s="1"/>
  <c r="R2669" i="1" s="1"/>
  <c r="V2649" i="1"/>
  <c r="V2659" i="1" s="1"/>
  <c r="C2652" i="1"/>
  <c r="G2652" i="1"/>
  <c r="K2652" i="1"/>
  <c r="O2652" i="1"/>
  <c r="S2652" i="1"/>
  <c r="W2652" i="1"/>
  <c r="I2493" i="1"/>
  <c r="M2493" i="1"/>
  <c r="AA2607" i="1"/>
  <c r="AA2611" i="1" s="1"/>
  <c r="Z2613" i="1"/>
  <c r="AB2613" i="1" s="1"/>
  <c r="AB2612" i="1"/>
  <c r="AA2612" i="1"/>
  <c r="AA2621" i="1"/>
  <c r="AB2619" i="1"/>
  <c r="AA2619" i="1"/>
  <c r="AB2630" i="1"/>
  <c r="AA2630" i="1"/>
  <c r="AA2631" i="1" s="1"/>
  <c r="AA2633" i="1" s="1"/>
  <c r="Z2633" i="1"/>
  <c r="AB2633" i="1" s="1"/>
  <c r="Z2621" i="1"/>
  <c r="AA2640" i="1"/>
  <c r="AA604" i="1" l="1"/>
  <c r="AB871" i="1"/>
  <c r="Z873" i="1"/>
  <c r="AB873" i="1" s="1"/>
  <c r="AB2371" i="1"/>
  <c r="Z2373" i="1"/>
  <c r="AB2373" i="1" s="1"/>
  <c r="T699" i="1"/>
  <c r="G2662" i="1"/>
  <c r="F2662" i="1"/>
  <c r="S2651" i="1"/>
  <c r="S2657" i="1"/>
  <c r="B2657" i="1"/>
  <c r="B2651" i="1"/>
  <c r="P2657" i="1"/>
  <c r="P2651" i="1"/>
  <c r="Z2291" i="1"/>
  <c r="AB2288" i="1"/>
  <c r="AA2288" i="1"/>
  <c r="AA2291" i="1" s="1"/>
  <c r="AA2293" i="1" s="1"/>
  <c r="AB2278" i="1"/>
  <c r="Z2268" i="1"/>
  <c r="D2149" i="1"/>
  <c r="D2151" i="1" s="1"/>
  <c r="AB1855" i="1"/>
  <c r="AA1855" i="1"/>
  <c r="AB1921" i="1"/>
  <c r="Z1924" i="1"/>
  <c r="Z1804" i="1"/>
  <c r="AB1804" i="1" s="1"/>
  <c r="AB1800" i="1"/>
  <c r="AA1800" i="1"/>
  <c r="AA1804" i="1" s="1"/>
  <c r="AB1775" i="1"/>
  <c r="AA1775" i="1"/>
  <c r="Z1754" i="1"/>
  <c r="AB1754" i="1" s="1"/>
  <c r="AB1750" i="1"/>
  <c r="AA1750" i="1"/>
  <c r="O2085" i="1"/>
  <c r="Z1684" i="1"/>
  <c r="AB1684" i="1" s="1"/>
  <c r="AB1680" i="1"/>
  <c r="Z1674" i="1"/>
  <c r="AB1670" i="1"/>
  <c r="AB1655" i="1"/>
  <c r="D2083" i="1"/>
  <c r="Z1666" i="1"/>
  <c r="AB1666" i="1" s="1"/>
  <c r="AB1665" i="1"/>
  <c r="AA1536" i="1"/>
  <c r="AB1316" i="1"/>
  <c r="Z1254" i="1"/>
  <c r="AB1250" i="1"/>
  <c r="Z1214" i="1"/>
  <c r="AB1210" i="1"/>
  <c r="AB1396" i="1"/>
  <c r="Z1364" i="1"/>
  <c r="AB1364" i="1" s="1"/>
  <c r="AB1360" i="1"/>
  <c r="AB1646" i="1"/>
  <c r="AA1450" i="1"/>
  <c r="AA1454" i="1" s="1"/>
  <c r="Z1286" i="1"/>
  <c r="AB1286" i="1" s="1"/>
  <c r="AB1285" i="1"/>
  <c r="Z1264" i="1"/>
  <c r="AB1264" i="1" s="1"/>
  <c r="AB1260" i="1"/>
  <c r="Z1244" i="1"/>
  <c r="AB1244" i="1" s="1"/>
  <c r="AB1240" i="1"/>
  <c r="Z1224" i="1"/>
  <c r="AB1224" i="1" s="1"/>
  <c r="AB1220" i="1"/>
  <c r="Z1204" i="1"/>
  <c r="AB1204" i="1" s="1"/>
  <c r="AB1200" i="1"/>
  <c r="Z1184" i="1"/>
  <c r="AB1184" i="1" s="1"/>
  <c r="AB1180" i="1"/>
  <c r="P1094" i="1"/>
  <c r="P1096" i="1" s="1"/>
  <c r="P1080" i="1"/>
  <c r="Y709" i="1"/>
  <c r="I709" i="1"/>
  <c r="O1094" i="1"/>
  <c r="O1096" i="1" s="1"/>
  <c r="O1080" i="1"/>
  <c r="Q1084" i="1"/>
  <c r="Q704" i="1"/>
  <c r="AA1335" i="1"/>
  <c r="AA1336" i="1" s="1"/>
  <c r="AA1300" i="1"/>
  <c r="AA1304" i="1" s="1"/>
  <c r="AA1306" i="1" s="1"/>
  <c r="AA966" i="1"/>
  <c r="Z924" i="1"/>
  <c r="AA920" i="1"/>
  <c r="AA924" i="1" s="1"/>
  <c r="Z821" i="1"/>
  <c r="AB817" i="1"/>
  <c r="Z1081" i="1"/>
  <c r="M705" i="1"/>
  <c r="AB915" i="1"/>
  <c r="AA915" i="1"/>
  <c r="AA916" i="1" s="1"/>
  <c r="AB852" i="1"/>
  <c r="Z831" i="1"/>
  <c r="AB827" i="1"/>
  <c r="AB762" i="1"/>
  <c r="Z741" i="1"/>
  <c r="AB737" i="1"/>
  <c r="Z690" i="1"/>
  <c r="AB690" i="1" s="1"/>
  <c r="AA1176" i="1"/>
  <c r="AA1174" i="1"/>
  <c r="AA1125" i="1"/>
  <c r="AA1126" i="1" s="1"/>
  <c r="AA1095" i="1"/>
  <c r="AA1064" i="1"/>
  <c r="AA1020" i="1"/>
  <c r="AA1024" i="1" s="1"/>
  <c r="Z914" i="1"/>
  <c r="AB914" i="1" s="1"/>
  <c r="AB910" i="1"/>
  <c r="Z813" i="1"/>
  <c r="AB813" i="1" s="1"/>
  <c r="AB812" i="1"/>
  <c r="Z801" i="1"/>
  <c r="AB801" i="1" s="1"/>
  <c r="AB797" i="1"/>
  <c r="R699" i="1"/>
  <c r="J699" i="1"/>
  <c r="B699" i="1"/>
  <c r="AA827" i="1"/>
  <c r="AA831" i="1" s="1"/>
  <c r="AA761" i="1"/>
  <c r="AA763" i="1" s="1"/>
  <c r="Z622" i="1"/>
  <c r="AB618" i="1"/>
  <c r="Z512" i="1"/>
  <c r="AB508" i="1"/>
  <c r="R708" i="1"/>
  <c r="R710" i="1" s="1"/>
  <c r="R694" i="1"/>
  <c r="J704" i="1"/>
  <c r="B708" i="1"/>
  <c r="B710" i="1" s="1"/>
  <c r="B694" i="1"/>
  <c r="S904" i="1"/>
  <c r="S906" i="1" s="1"/>
  <c r="AA733" i="1"/>
  <c r="Z582" i="1"/>
  <c r="AB582" i="1" s="1"/>
  <c r="AB578" i="1"/>
  <c r="Z542" i="1"/>
  <c r="AB542" i="1" s="1"/>
  <c r="AB538" i="1"/>
  <c r="L699" i="1"/>
  <c r="AA935" i="1"/>
  <c r="AA464" i="1"/>
  <c r="Z370" i="1"/>
  <c r="AB370" i="1" s="1"/>
  <c r="AB366" i="1"/>
  <c r="Z350" i="1"/>
  <c r="AB350" i="1" s="1"/>
  <c r="AB346" i="1"/>
  <c r="Z330" i="1"/>
  <c r="AB330" i="1" s="1"/>
  <c r="AB326" i="1"/>
  <c r="W450" i="1"/>
  <c r="G450" i="1"/>
  <c r="AA618" i="1"/>
  <c r="AA622" i="1" s="1"/>
  <c r="V450" i="1"/>
  <c r="V452" i="1" s="1"/>
  <c r="F450" i="1"/>
  <c r="F452" i="1" s="1"/>
  <c r="AA232" i="1"/>
  <c r="AA583" i="1"/>
  <c r="AA584" i="1" s="1"/>
  <c r="AA578" i="1"/>
  <c r="AA582" i="1" s="1"/>
  <c r="AA441" i="1"/>
  <c r="AA442" i="1" s="1"/>
  <c r="Z320" i="1"/>
  <c r="AB320" i="1" s="1"/>
  <c r="AB316" i="1"/>
  <c r="Q450" i="1"/>
  <c r="AA262" i="1"/>
  <c r="Z210" i="1"/>
  <c r="M211" i="1"/>
  <c r="AA538" i="1"/>
  <c r="AA542" i="1" s="1"/>
  <c r="AA321" i="1"/>
  <c r="P450" i="1"/>
  <c r="Z262" i="1"/>
  <c r="AB262" i="1" s="1"/>
  <c r="AB261" i="1"/>
  <c r="AB206" i="1"/>
  <c r="Z209" i="1"/>
  <c r="AB205" i="1"/>
  <c r="C2657" i="1"/>
  <c r="C2651" i="1"/>
  <c r="C2653" i="1" s="1"/>
  <c r="X2657" i="1"/>
  <c r="X2651" i="1"/>
  <c r="AB1791" i="1"/>
  <c r="AA1791" i="1"/>
  <c r="AA1734" i="1"/>
  <c r="AA1736" i="1" s="1"/>
  <c r="AB1845" i="1"/>
  <c r="AA1845" i="1"/>
  <c r="C2662" i="1"/>
  <c r="K2670" i="1"/>
  <c r="O2651" i="1"/>
  <c r="O2657" i="1"/>
  <c r="T2662" i="1"/>
  <c r="Z2453" i="1"/>
  <c r="AB2453" i="1" s="1"/>
  <c r="AB2451" i="1"/>
  <c r="AA2487" i="1"/>
  <c r="X2658" i="1"/>
  <c r="X2668" i="1" s="1"/>
  <c r="AA2591" i="1"/>
  <c r="AA2593" i="1" s="1"/>
  <c r="Z2443" i="1"/>
  <c r="AB2443" i="1" s="1"/>
  <c r="S2669" i="1"/>
  <c r="Z2241" i="1"/>
  <c r="AB2241" i="1" s="1"/>
  <c r="AB2239" i="1"/>
  <c r="AA1956" i="1"/>
  <c r="AB1961" i="1"/>
  <c r="Z1964" i="1"/>
  <c r="Z2271" i="1"/>
  <c r="AB2165" i="1"/>
  <c r="Z2169" i="1"/>
  <c r="AB1705" i="1"/>
  <c r="AA1714" i="1"/>
  <c r="AA1716" i="1" s="1"/>
  <c r="AA1694" i="1"/>
  <c r="AA1584" i="1"/>
  <c r="Z1226" i="1"/>
  <c r="AB1226" i="1" s="1"/>
  <c r="AB1506" i="1"/>
  <c r="AA1505" i="1"/>
  <c r="AA1395" i="1"/>
  <c r="K1094" i="1"/>
  <c r="K1096" i="1" s="1"/>
  <c r="K1080" i="1"/>
  <c r="M1084" i="1"/>
  <c r="M704" i="1"/>
  <c r="AA1275" i="1"/>
  <c r="AA1234" i="1"/>
  <c r="AA1055" i="1"/>
  <c r="Z1014" i="1"/>
  <c r="AB1014" i="1" s="1"/>
  <c r="AA1010" i="1"/>
  <c r="AA1014" i="1" s="1"/>
  <c r="AA975" i="1"/>
  <c r="AA833" i="1"/>
  <c r="Z652" i="1"/>
  <c r="AB648" i="1"/>
  <c r="Z1006" i="1"/>
  <c r="AB1006" i="1" s="1"/>
  <c r="D709" i="1"/>
  <c r="AA905" i="1"/>
  <c r="Z881" i="1"/>
  <c r="AB877" i="1"/>
  <c r="AA877" i="1"/>
  <c r="AA881" i="1" s="1"/>
  <c r="Z791" i="1"/>
  <c r="AB787" i="1"/>
  <c r="AB722" i="1"/>
  <c r="Z723" i="1"/>
  <c r="AB723" i="1" s="1"/>
  <c r="AA1136" i="1"/>
  <c r="AA1074" i="1"/>
  <c r="AA1035" i="1"/>
  <c r="AA990" i="1"/>
  <c r="AA994" i="1" s="1"/>
  <c r="AA996" i="1" s="1"/>
  <c r="Z863" i="1"/>
  <c r="AB863" i="1" s="1"/>
  <c r="AB862" i="1"/>
  <c r="Z851" i="1"/>
  <c r="AB851" i="1" s="1"/>
  <c r="AB847" i="1"/>
  <c r="AA847" i="1"/>
  <c r="AA851" i="1" s="1"/>
  <c r="Z901" i="1"/>
  <c r="AB901" i="1" s="1"/>
  <c r="AA797" i="1"/>
  <c r="AA801" i="1" s="1"/>
  <c r="AA803" i="1" s="1"/>
  <c r="AA648" i="1"/>
  <c r="AA652" i="1" s="1"/>
  <c r="AA654" i="1" s="1"/>
  <c r="Z380" i="1"/>
  <c r="AB376" i="1"/>
  <c r="Z340" i="1"/>
  <c r="AB336" i="1"/>
  <c r="N904" i="1"/>
  <c r="N906" i="1" s="1"/>
  <c r="AB458" i="1"/>
  <c r="Z462" i="1"/>
  <c r="Z410" i="1"/>
  <c r="AB410" i="1" s="1"/>
  <c r="AB406" i="1"/>
  <c r="Z372" i="1"/>
  <c r="AB372" i="1" s="1"/>
  <c r="Z332" i="1"/>
  <c r="AB332" i="1" s="1"/>
  <c r="B452" i="1"/>
  <c r="S450" i="1"/>
  <c r="C450" i="1"/>
  <c r="AA624" i="1"/>
  <c r="Z290" i="1"/>
  <c r="AB286" i="1"/>
  <c r="R450" i="1"/>
  <c r="R452" i="1" s="1"/>
  <c r="B450" i="1"/>
  <c r="Z71" i="1"/>
  <c r="AB71" i="1" s="1"/>
  <c r="AA553" i="1"/>
  <c r="AA554" i="1" s="1"/>
  <c r="AA483" i="1"/>
  <c r="AA484" i="1" s="1"/>
  <c r="M450" i="1"/>
  <c r="Z446" i="1"/>
  <c r="Z141" i="1"/>
  <c r="AB141" i="1" s="1"/>
  <c r="Z280" i="1"/>
  <c r="AB280" i="1" s="1"/>
  <c r="AB276" i="1"/>
  <c r="L450" i="1"/>
  <c r="L452" i="1" s="1"/>
  <c r="Z220" i="1"/>
  <c r="AB216" i="1"/>
  <c r="AA201" i="1"/>
  <c r="Z91" i="1"/>
  <c r="AB91" i="1" s="1"/>
  <c r="AA75" i="1"/>
  <c r="AA79" i="1" s="1"/>
  <c r="AA81" i="1" s="1"/>
  <c r="AA190" i="1"/>
  <c r="AA185" i="1"/>
  <c r="AA189" i="1" s="1"/>
  <c r="AA140" i="1"/>
  <c r="AA135" i="1"/>
  <c r="AA139" i="1" s="1"/>
  <c r="AA110" i="1"/>
  <c r="AA105" i="1"/>
  <c r="AA109" i="1" s="1"/>
  <c r="AA90" i="1"/>
  <c r="AA91" i="1" s="1"/>
  <c r="AA55" i="1"/>
  <c r="AA59" i="1" s="1"/>
  <c r="AA61" i="1" s="1"/>
  <c r="AA281" i="1"/>
  <c r="Z242" i="1"/>
  <c r="AB242" i="1" s="1"/>
  <c r="AA40" i="1"/>
  <c r="AA35" i="1"/>
  <c r="AA39" i="1" s="1"/>
  <c r="AA18" i="1"/>
  <c r="AA311" i="1"/>
  <c r="AA312" i="1" s="1"/>
  <c r="Z161" i="1"/>
  <c r="AB161" i="1" s="1"/>
  <c r="Z121" i="1"/>
  <c r="AB121" i="1" s="1"/>
  <c r="Z81" i="1"/>
  <c r="AB81" i="1" s="1"/>
  <c r="V2662" i="1"/>
  <c r="Q2662" i="1"/>
  <c r="D2662" i="1"/>
  <c r="J2657" i="1"/>
  <c r="J2651" i="1"/>
  <c r="Q2657" i="1"/>
  <c r="Q2651" i="1"/>
  <c r="Q2653" i="1" s="1"/>
  <c r="H2657" i="1"/>
  <c r="H2651" i="1"/>
  <c r="AB2498" i="1"/>
  <c r="Z2501" i="1"/>
  <c r="Z2593" i="1"/>
  <c r="AB2593" i="1" s="1"/>
  <c r="Z2331" i="1"/>
  <c r="AA2327" i="1"/>
  <c r="AA2231" i="1"/>
  <c r="Z2553" i="1"/>
  <c r="AB2553" i="1" s="1"/>
  <c r="Z2132" i="1"/>
  <c r="Z1896" i="1"/>
  <c r="AB1896" i="1" s="1"/>
  <c r="AB1894" i="1"/>
  <c r="Z1834" i="1"/>
  <c r="AB1834" i="1" s="1"/>
  <c r="AB1830" i="1"/>
  <c r="AA1830" i="1"/>
  <c r="S2662" i="1"/>
  <c r="S2653" i="1"/>
  <c r="R2662" i="1"/>
  <c r="Z2603" i="1"/>
  <c r="AB2603" i="1" s="1"/>
  <c r="E2669" i="1"/>
  <c r="E2657" i="1"/>
  <c r="E2651" i="1"/>
  <c r="H2658" i="1"/>
  <c r="H2668" i="1" s="1"/>
  <c r="AA2328" i="1"/>
  <c r="D2271" i="1"/>
  <c r="D2273" i="1" s="1"/>
  <c r="AA2563" i="1"/>
  <c r="Z2209" i="1"/>
  <c r="AB2205" i="1"/>
  <c r="AA2205" i="1"/>
  <c r="AA2209" i="1" s="1"/>
  <c r="AA2211" i="1" s="1"/>
  <c r="AA2133" i="1"/>
  <c r="AA2150" i="1"/>
  <c r="Z1774" i="1"/>
  <c r="AB1774" i="1" s="1"/>
  <c r="AB1770" i="1"/>
  <c r="AA1936" i="1"/>
  <c r="AA1770" i="1"/>
  <c r="AA1774" i="1" s="1"/>
  <c r="K2085" i="1"/>
  <c r="C2085" i="1"/>
  <c r="AB1556" i="1"/>
  <c r="AB1681" i="1"/>
  <c r="AA1681" i="1"/>
  <c r="AA1614" i="1"/>
  <c r="AA1615" i="1"/>
  <c r="AA1616" i="1" s="1"/>
  <c r="AA1585" i="1"/>
  <c r="AA1586" i="1" s="1"/>
  <c r="AB1406" i="1"/>
  <c r="AB1516" i="1"/>
  <c r="AA1420" i="1"/>
  <c r="AA1424" i="1" s="1"/>
  <c r="Z1186" i="1"/>
  <c r="AB1186" i="1" s="1"/>
  <c r="AA1494" i="1"/>
  <c r="AA1496" i="1" s="1"/>
  <c r="AB1336" i="1"/>
  <c r="L1094" i="1"/>
  <c r="L1096" i="1" s="1"/>
  <c r="L1080" i="1"/>
  <c r="U709" i="1"/>
  <c r="E709" i="1"/>
  <c r="AA1474" i="1"/>
  <c r="AA1476" i="1" s="1"/>
  <c r="AA1360" i="1"/>
  <c r="AA1364" i="1" s="1"/>
  <c r="AB1076" i="1"/>
  <c r="Z1154" i="1"/>
  <c r="AB1154" i="1" s="1"/>
  <c r="AB1150" i="1"/>
  <c r="Z1114" i="1"/>
  <c r="AB1114" i="1" s="1"/>
  <c r="AB1110" i="1"/>
  <c r="AA1274" i="1"/>
  <c r="AA1210" i="1"/>
  <c r="AA1214" i="1" s="1"/>
  <c r="AA2613" i="1"/>
  <c r="O2662" i="1"/>
  <c r="O2653" i="1"/>
  <c r="V2669" i="1"/>
  <c r="F2669" i="1"/>
  <c r="AA2533" i="1"/>
  <c r="AA2498" i="1"/>
  <c r="AA2501" i="1" s="1"/>
  <c r="AA2503" i="1" s="1"/>
  <c r="N2662" i="1"/>
  <c r="W2670" i="1"/>
  <c r="G2670" i="1"/>
  <c r="Y2662" i="1"/>
  <c r="I2662" i="1"/>
  <c r="N2670" i="1"/>
  <c r="X2669" i="1"/>
  <c r="M2660" i="1"/>
  <c r="Z2650" i="1"/>
  <c r="K2657" i="1"/>
  <c r="K2651" i="1"/>
  <c r="V2657" i="1"/>
  <c r="V2651" i="1"/>
  <c r="V2653" i="1" s="1"/>
  <c r="N2657" i="1"/>
  <c r="N2651" i="1"/>
  <c r="N2653" i="1" s="1"/>
  <c r="F2657" i="1"/>
  <c r="F2651" i="1"/>
  <c r="F2653" i="1" s="1"/>
  <c r="Z2413" i="1"/>
  <c r="AB2413" i="1" s="1"/>
  <c r="AB2411" i="1"/>
  <c r="U2657" i="1"/>
  <c r="U2651" i="1"/>
  <c r="I2670" i="1"/>
  <c r="T2647" i="1"/>
  <c r="L2647" i="1"/>
  <c r="Z2483" i="1"/>
  <c r="AB2483" i="1" s="1"/>
  <c r="I2648" i="1"/>
  <c r="I2658" i="1" s="1"/>
  <c r="I2668" i="1" s="1"/>
  <c r="Z2381" i="1"/>
  <c r="Z2513" i="1"/>
  <c r="AB2513" i="1" s="1"/>
  <c r="AA2378" i="1"/>
  <c r="AA2381" i="1" s="1"/>
  <c r="AA2383" i="1" s="1"/>
  <c r="Z2433" i="1"/>
  <c r="AB2433" i="1" s="1"/>
  <c r="AB2431" i="1"/>
  <c r="AA2361" i="1"/>
  <c r="AB2308" i="1"/>
  <c r="Z2311" i="1"/>
  <c r="AA2358" i="1"/>
  <c r="D2659" i="1"/>
  <c r="D2331" i="1"/>
  <c r="D2333" i="1" s="1"/>
  <c r="AA2155" i="1"/>
  <c r="AA2159" i="1" s="1"/>
  <c r="AA2161" i="1" s="1"/>
  <c r="Z2161" i="1"/>
  <c r="AB2161" i="1" s="1"/>
  <c r="AB2107" i="1"/>
  <c r="Z2108" i="1"/>
  <c r="AB2108" i="1" s="1"/>
  <c r="AA1961" i="1"/>
  <c r="AA1964" i="1" s="1"/>
  <c r="AA1966" i="1" s="1"/>
  <c r="Z1956" i="1"/>
  <c r="AB1956" i="1" s="1"/>
  <c r="Z1874" i="1"/>
  <c r="AB1874" i="1" s="1"/>
  <c r="AB1870" i="1"/>
  <c r="Z2137" i="1"/>
  <c r="Z1986" i="1"/>
  <c r="AB1986" i="1" s="1"/>
  <c r="AB1984" i="1"/>
  <c r="AB2061" i="1"/>
  <c r="Z2064" i="1"/>
  <c r="AA1976" i="1"/>
  <c r="Z1936" i="1"/>
  <c r="AB1936" i="1" s="1"/>
  <c r="Z1876" i="1"/>
  <c r="AB1876" i="1" s="1"/>
  <c r="AB1875" i="1"/>
  <c r="AA2061" i="1"/>
  <c r="AA2064" i="1" s="1"/>
  <c r="AA2066" i="1" s="1"/>
  <c r="AA2016" i="1"/>
  <c r="AB1785" i="1"/>
  <c r="Z1686" i="1"/>
  <c r="AB1686" i="1" s="1"/>
  <c r="AB1685" i="1"/>
  <c r="AA1841" i="1"/>
  <c r="Z1784" i="1"/>
  <c r="AB1784" i="1" s="1"/>
  <c r="AB1780" i="1"/>
  <c r="AB1765" i="1"/>
  <c r="AA1765" i="1"/>
  <c r="Z1724" i="1"/>
  <c r="AB1720" i="1"/>
  <c r="Z1824" i="1"/>
  <c r="AB1820" i="1"/>
  <c r="Z1734" i="1"/>
  <c r="AB1730" i="1"/>
  <c r="AB1795" i="1"/>
  <c r="AA1761" i="1"/>
  <c r="AA1726" i="1"/>
  <c r="W2085" i="1"/>
  <c r="Z1596" i="1"/>
  <c r="AB1596" i="1" s="1"/>
  <c r="AB1554" i="1"/>
  <c r="AA1665" i="1"/>
  <c r="Z1574" i="1"/>
  <c r="AB1570" i="1"/>
  <c r="AB1546" i="1"/>
  <c r="Z1654" i="1"/>
  <c r="AB1654" i="1" s="1"/>
  <c r="AB1650" i="1"/>
  <c r="Z1584" i="1"/>
  <c r="AB1584" i="1" s="1"/>
  <c r="AB1580" i="1"/>
  <c r="Z1536" i="1"/>
  <c r="AB1536" i="1" s="1"/>
  <c r="AA1520" i="1"/>
  <c r="AA1524" i="1" s="1"/>
  <c r="AA1526" i="1" s="1"/>
  <c r="AA1650" i="1"/>
  <c r="AA1654" i="1" s="1"/>
  <c r="AA1545" i="1"/>
  <c r="AA1546" i="1" s="1"/>
  <c r="AA1540" i="1"/>
  <c r="AA1544" i="1" s="1"/>
  <c r="Z1446" i="1"/>
  <c r="AB1446" i="1" s="1"/>
  <c r="Z1354" i="1"/>
  <c r="AB1350" i="1"/>
  <c r="Z1234" i="1"/>
  <c r="AB1230" i="1"/>
  <c r="Z1194" i="1"/>
  <c r="AB1190" i="1"/>
  <c r="Z1476" i="1"/>
  <c r="AB1476" i="1" s="1"/>
  <c r="AA1384" i="1"/>
  <c r="Z1346" i="1"/>
  <c r="AB1346" i="1" s="1"/>
  <c r="AA1285" i="1"/>
  <c r="AB1386" i="1"/>
  <c r="AA1370" i="1"/>
  <c r="AA1374" i="1" s="1"/>
  <c r="AA1376" i="1" s="1"/>
  <c r="AA1284" i="1"/>
  <c r="AA1236" i="1"/>
  <c r="AA1216" i="1"/>
  <c r="AA1196" i="1"/>
  <c r="X1094" i="1"/>
  <c r="X1096" i="1" s="1"/>
  <c r="X1080" i="1"/>
  <c r="H1094" i="1"/>
  <c r="H1096" i="1" s="1"/>
  <c r="H1080" i="1"/>
  <c r="Q1086" i="1"/>
  <c r="Q709" i="1"/>
  <c r="W1094" i="1"/>
  <c r="W1096" i="1" s="1"/>
  <c r="W1080" i="1"/>
  <c r="G1094" i="1"/>
  <c r="G1096" i="1" s="1"/>
  <c r="G1080" i="1"/>
  <c r="Y1084" i="1"/>
  <c r="Y1086" i="1" s="1"/>
  <c r="Y704" i="1"/>
  <c r="I1084" i="1"/>
  <c r="I1086" i="1" s="1"/>
  <c r="I704" i="1"/>
  <c r="AB1074" i="1"/>
  <c r="Z956" i="1"/>
  <c r="AB956" i="1" s="1"/>
  <c r="AA1350" i="1"/>
  <c r="AA1354" i="1" s="1"/>
  <c r="AA1356" i="1" s="1"/>
  <c r="Z1326" i="1"/>
  <c r="AB1326" i="1" s="1"/>
  <c r="AA1340" i="1"/>
  <c r="AA1344" i="1" s="1"/>
  <c r="AA1346" i="1" s="1"/>
  <c r="AA1315" i="1"/>
  <c r="AA1316" i="1" s="1"/>
  <c r="AA1310" i="1"/>
  <c r="AA1314" i="1" s="1"/>
  <c r="Z1046" i="1"/>
  <c r="AB1046" i="1" s="1"/>
  <c r="AA852" i="1"/>
  <c r="AA853" i="1" s="1"/>
  <c r="Z632" i="1"/>
  <c r="AB628" i="1"/>
  <c r="AA628" i="1"/>
  <c r="AA632" i="1" s="1"/>
  <c r="AA634" i="1" s="1"/>
  <c r="Z944" i="1"/>
  <c r="AB944" i="1" s="1"/>
  <c r="AA940" i="1"/>
  <c r="AA944" i="1" s="1"/>
  <c r="AA946" i="1" s="1"/>
  <c r="AA934" i="1"/>
  <c r="Z903" i="1"/>
  <c r="AA903" i="1" s="1"/>
  <c r="M707" i="1"/>
  <c r="D904" i="1"/>
  <c r="D906" i="1" s="1"/>
  <c r="AA900" i="1"/>
  <c r="Z841" i="1"/>
  <c r="AB837" i="1"/>
  <c r="AA812" i="1"/>
  <c r="Z751" i="1"/>
  <c r="AB747" i="1"/>
  <c r="AA1165" i="1"/>
  <c r="AA1166" i="1" s="1"/>
  <c r="AA1115" i="1"/>
  <c r="AA1101" i="1"/>
  <c r="AA1104" i="1" s="1"/>
  <c r="AA1106" i="1" s="1"/>
  <c r="AA1075" i="1"/>
  <c r="AA1076" i="1" s="1"/>
  <c r="AA1065" i="1"/>
  <c r="AA1066" i="1" s="1"/>
  <c r="AA1030" i="1"/>
  <c r="AA1034" i="1" s="1"/>
  <c r="AA811" i="1"/>
  <c r="AA783" i="1"/>
  <c r="Z662" i="1"/>
  <c r="AB662" i="1" s="1"/>
  <c r="AB658" i="1"/>
  <c r="Z642" i="1"/>
  <c r="AB642" i="1" s="1"/>
  <c r="AB638" i="1"/>
  <c r="O904" i="1"/>
  <c r="O906" i="1" s="1"/>
  <c r="V699" i="1"/>
  <c r="N699" i="1"/>
  <c r="F699" i="1"/>
  <c r="M904" i="1"/>
  <c r="M906" i="1" s="1"/>
  <c r="AA817" i="1"/>
  <c r="AA821" i="1" s="1"/>
  <c r="AA747" i="1"/>
  <c r="AA751" i="1" s="1"/>
  <c r="Z492" i="1"/>
  <c r="AB488" i="1"/>
  <c r="M696" i="1"/>
  <c r="Z706" i="1"/>
  <c r="AA706" i="1" s="1"/>
  <c r="V704" i="1"/>
  <c r="N704" i="1"/>
  <c r="F704" i="1"/>
  <c r="C904" i="1"/>
  <c r="C906" i="1" s="1"/>
  <c r="AA737" i="1"/>
  <c r="AA741" i="1" s="1"/>
  <c r="AA743" i="1" s="1"/>
  <c r="Z602" i="1"/>
  <c r="AB602" i="1" s="1"/>
  <c r="AB598" i="1"/>
  <c r="Z562" i="1"/>
  <c r="AB562" i="1" s="1"/>
  <c r="AB558" i="1"/>
  <c r="Z522" i="1"/>
  <c r="AB522" i="1" s="1"/>
  <c r="AB518" i="1"/>
  <c r="AB484" i="1"/>
  <c r="X709" i="1"/>
  <c r="P709" i="1"/>
  <c r="H709" i="1"/>
  <c r="Z612" i="1"/>
  <c r="AB612" i="1" s="1"/>
  <c r="AB608" i="1"/>
  <c r="Z502" i="1"/>
  <c r="AB502" i="1" s="1"/>
  <c r="AB498" i="1"/>
  <c r="Z472" i="1"/>
  <c r="AB472" i="1" s="1"/>
  <c r="AB468" i="1"/>
  <c r="AB442" i="1"/>
  <c r="AB422" i="1"/>
  <c r="AB402" i="1"/>
  <c r="AA382" i="1"/>
  <c r="AA362" i="1"/>
  <c r="AA342" i="1"/>
  <c r="Z448" i="1"/>
  <c r="AA448" i="1" s="1"/>
  <c r="O450" i="1"/>
  <c r="O452" i="1" s="1"/>
  <c r="AB195" i="1"/>
  <c r="Z199" i="1"/>
  <c r="AA613" i="1"/>
  <c r="AA614" i="1" s="1"/>
  <c r="AA608" i="1"/>
  <c r="AA612" i="1" s="1"/>
  <c r="AA508" i="1"/>
  <c r="AA512" i="1" s="1"/>
  <c r="AA514" i="1" s="1"/>
  <c r="Q452" i="1"/>
  <c r="N450" i="1"/>
  <c r="N452" i="1" s="1"/>
  <c r="AA573" i="1"/>
  <c r="AA574" i="1" s="1"/>
  <c r="AA543" i="1"/>
  <c r="AA544" i="1" s="1"/>
  <c r="AA473" i="1"/>
  <c r="AA474" i="1" s="1"/>
  <c r="AA401" i="1"/>
  <c r="AA402" i="1" s="1"/>
  <c r="Z300" i="1"/>
  <c r="AB300" i="1" s="1"/>
  <c r="AB296" i="1"/>
  <c r="Z449" i="1"/>
  <c r="AB449" i="1" s="1"/>
  <c r="Y450" i="1"/>
  <c r="Y452" i="1" s="1"/>
  <c r="I450" i="1"/>
  <c r="I452" i="1" s="1"/>
  <c r="Z101" i="1"/>
  <c r="AB101" i="1" s="1"/>
  <c r="AA533" i="1"/>
  <c r="AA534" i="1" s="1"/>
  <c r="AA518" i="1"/>
  <c r="AA522" i="1" s="1"/>
  <c r="AA524" i="1" s="1"/>
  <c r="AA371" i="1"/>
  <c r="AA372" i="1" s="1"/>
  <c r="AA366" i="1"/>
  <c r="AA370" i="1" s="1"/>
  <c r="AA346" i="1"/>
  <c r="AA350" i="1" s="1"/>
  <c r="AA352" i="1" s="1"/>
  <c r="AA331" i="1"/>
  <c r="AA326" i="1"/>
  <c r="AA330" i="1" s="1"/>
  <c r="W452" i="1"/>
  <c r="G452" i="1"/>
  <c r="X450" i="1"/>
  <c r="X452" i="1" s="1"/>
  <c r="H450" i="1"/>
  <c r="H452" i="1" s="1"/>
  <c r="AA252" i="1"/>
  <c r="AA115" i="1"/>
  <c r="AA119" i="1" s="1"/>
  <c r="AA121" i="1" s="1"/>
  <c r="Z31" i="1"/>
  <c r="AB31" i="1" s="1"/>
  <c r="AB30" i="1"/>
  <c r="Z21" i="1"/>
  <c r="AB21" i="1" s="1"/>
  <c r="AB20" i="1"/>
  <c r="AA209" i="1"/>
  <c r="AA17" i="1"/>
  <c r="AA267" i="1"/>
  <c r="AA296" i="1"/>
  <c r="AA300" i="1" s="1"/>
  <c r="AA302" i="1" s="1"/>
  <c r="W2662" i="1"/>
  <c r="R2657" i="1"/>
  <c r="Z2333" i="1"/>
  <c r="AB2333" i="1" s="1"/>
  <c r="Z2321" i="1"/>
  <c r="AB2318" i="1"/>
  <c r="AB2257" i="1"/>
  <c r="Z2261" i="1"/>
  <c r="AB2185" i="1"/>
  <c r="Z2189" i="1"/>
  <c r="AB2051" i="1"/>
  <c r="Z2054" i="1"/>
  <c r="AA1874" i="1"/>
  <c r="AA1876" i="1" s="1"/>
  <c r="Z2281" i="1"/>
  <c r="AB1755" i="1"/>
  <c r="Z1756" i="1"/>
  <c r="AB1756" i="1" s="1"/>
  <c r="B2662" i="1"/>
  <c r="B2653" i="1"/>
  <c r="M2662" i="1"/>
  <c r="Z2652" i="1"/>
  <c r="L2662" i="1"/>
  <c r="M2657" i="1"/>
  <c r="AA2403" i="1"/>
  <c r="Z2351" i="1"/>
  <c r="Z2301" i="1"/>
  <c r="AB2298" i="1"/>
  <c r="AA2278" i="1"/>
  <c r="AA2181" i="1"/>
  <c r="AB2123" i="1"/>
  <c r="Z2126" i="1"/>
  <c r="Z1864" i="1"/>
  <c r="AB1860" i="1"/>
  <c r="D2136" i="1"/>
  <c r="D2138" i="1" s="1"/>
  <c r="Z1794" i="1"/>
  <c r="AB1794" i="1" s="1"/>
  <c r="AB1790" i="1"/>
  <c r="AA1790" i="1"/>
  <c r="AA1794" i="1" s="1"/>
  <c r="AA1796" i="1" s="1"/>
  <c r="AA1696" i="1"/>
  <c r="AA1784" i="1"/>
  <c r="AA1786" i="1" s="1"/>
  <c r="D2082" i="1"/>
  <c r="AA1655" i="1"/>
  <c r="AA1656" i="1" s="1"/>
  <c r="AA1670" i="1"/>
  <c r="AA1674" i="1" s="1"/>
  <c r="AA1630" i="1"/>
  <c r="AA1634" i="1" s="1"/>
  <c r="AA1636" i="1" s="1"/>
  <c r="AB1276" i="1"/>
  <c r="AB1394" i="1"/>
  <c r="Z1266" i="1"/>
  <c r="AB1266" i="1" s="1"/>
  <c r="AA1444" i="1"/>
  <c r="AA1446" i="1" s="1"/>
  <c r="AA1426" i="1"/>
  <c r="AA1390" i="1"/>
  <c r="AA1394" i="1" s="1"/>
  <c r="AA1365" i="1"/>
  <c r="AA1366" i="1" s="1"/>
  <c r="AA1091" i="1"/>
  <c r="D1081" i="1"/>
  <c r="AA1081" i="1" s="1"/>
  <c r="AA1250" i="1"/>
  <c r="AA1254" i="1" s="1"/>
  <c r="AA1256" i="1" s="1"/>
  <c r="AA1040" i="1"/>
  <c r="AA1044" i="1" s="1"/>
  <c r="AA1046" i="1" s="1"/>
  <c r="Z2623" i="1"/>
  <c r="AB2623" i="1" s="1"/>
  <c r="AB2621" i="1"/>
  <c r="K2662" i="1"/>
  <c r="K2653" i="1"/>
  <c r="Z2533" i="1"/>
  <c r="AB2533" i="1" s="1"/>
  <c r="AB2531" i="1"/>
  <c r="J2653" i="1"/>
  <c r="J2662" i="1"/>
  <c r="U2662" i="1"/>
  <c r="U2653" i="1"/>
  <c r="E2662" i="1"/>
  <c r="E2653" i="1"/>
  <c r="J2670" i="1"/>
  <c r="T2669" i="1"/>
  <c r="W2657" i="1"/>
  <c r="W2651" i="1"/>
  <c r="W2653" i="1" s="1"/>
  <c r="G2651" i="1"/>
  <c r="G2653" i="1" s="1"/>
  <c r="G2657" i="1"/>
  <c r="X2662" i="1"/>
  <c r="X2653" i="1"/>
  <c r="P2662" i="1"/>
  <c r="P2653" i="1"/>
  <c r="H2662" i="1"/>
  <c r="H2653" i="1"/>
  <c r="Y2647" i="1"/>
  <c r="AA2511" i="1"/>
  <c r="AA2513" i="1" s="1"/>
  <c r="Z2649" i="1"/>
  <c r="AA2649" i="1" s="1"/>
  <c r="M2659" i="1"/>
  <c r="Q2491" i="1"/>
  <c r="Q2493" i="1" s="1"/>
  <c r="C2669" i="1"/>
  <c r="X2491" i="1"/>
  <c r="X2493" i="1" s="1"/>
  <c r="P2491" i="1"/>
  <c r="P2493" i="1" s="1"/>
  <c r="H2491" i="1"/>
  <c r="H2493" i="1" s="1"/>
  <c r="D2647" i="1"/>
  <c r="Z2393" i="1"/>
  <c r="AB2393" i="1" s="1"/>
  <c r="AB2391" i="1"/>
  <c r="AB2368" i="1"/>
  <c r="AA2368" i="1"/>
  <c r="AA2371" i="1" s="1"/>
  <c r="AA2373" i="1" s="1"/>
  <c r="T2648" i="1"/>
  <c r="T2658" i="1" s="1"/>
  <c r="T2668" i="1" s="1"/>
  <c r="L2648" i="1"/>
  <c r="L2658" i="1" s="1"/>
  <c r="L2668" i="1" s="1"/>
  <c r="D2648" i="1"/>
  <c r="T2670" i="1"/>
  <c r="D2650" i="1"/>
  <c r="AA2490" i="1"/>
  <c r="U2668" i="1"/>
  <c r="M2648" i="1"/>
  <c r="M2651" i="1" s="1"/>
  <c r="M2653" i="1" s="1"/>
  <c r="Z2488" i="1"/>
  <c r="AB2488" i="1" s="1"/>
  <c r="Z2473" i="1"/>
  <c r="AB2473" i="1" s="1"/>
  <c r="AB2471" i="1"/>
  <c r="Z2403" i="1"/>
  <c r="AB2403" i="1" s="1"/>
  <c r="R2648" i="1"/>
  <c r="R2658" i="1" s="1"/>
  <c r="R2668" i="1" s="1"/>
  <c r="AA2443" i="1"/>
  <c r="AA2363" i="1"/>
  <c r="Z2361" i="1"/>
  <c r="AA2330" i="1"/>
  <c r="AA2350" i="1"/>
  <c r="AA2351" i="1" s="1"/>
  <c r="AA2353" i="1" s="1"/>
  <c r="I2647" i="1"/>
  <c r="AA2257" i="1"/>
  <c r="AA2261" i="1" s="1"/>
  <c r="AA2263" i="1" s="1"/>
  <c r="AA2219" i="1"/>
  <c r="AA2221" i="1" s="1"/>
  <c r="Z2563" i="1"/>
  <c r="AB2563" i="1" s="1"/>
  <c r="AA2318" i="1"/>
  <c r="AA2321" i="1" s="1"/>
  <c r="AA2323" i="1" s="1"/>
  <c r="AA2044" i="1"/>
  <c r="AA2046" i="1" s="1"/>
  <c r="AA2267" i="1"/>
  <c r="Z2221" i="1"/>
  <c r="AB2221" i="1" s="1"/>
  <c r="Z2179" i="1"/>
  <c r="AB2175" i="1"/>
  <c r="AA2051" i="1"/>
  <c r="AA2054" i="1" s="1"/>
  <c r="AA2056" i="1" s="1"/>
  <c r="R2136" i="1"/>
  <c r="R2138" i="1" s="1"/>
  <c r="B2136" i="1"/>
  <c r="B2138" i="1" s="1"/>
  <c r="AB2097" i="1"/>
  <c r="Z2098" i="1"/>
  <c r="AB2098" i="1" s="1"/>
  <c r="Z1854" i="1"/>
  <c r="AB1854" i="1" s="1"/>
  <c r="AB1850" i="1"/>
  <c r="AA1850" i="1"/>
  <c r="AA1854" i="1" s="1"/>
  <c r="Z1814" i="1"/>
  <c r="AB1810" i="1"/>
  <c r="AA2096" i="1"/>
  <c r="AA2098" i="1" s="1"/>
  <c r="AA2006" i="1"/>
  <c r="Z1976" i="1"/>
  <c r="AB1976" i="1" s="1"/>
  <c r="AA2281" i="1"/>
  <c r="AA2283" i="1" s="1"/>
  <c r="M2149" i="1"/>
  <c r="M2151" i="1" s="1"/>
  <c r="Z2145" i="1"/>
  <c r="AA2145" i="1" s="1"/>
  <c r="AA2149" i="1" s="1"/>
  <c r="Z2016" i="1"/>
  <c r="AB2016" i="1" s="1"/>
  <c r="Z1884" i="1"/>
  <c r="AB1880" i="1"/>
  <c r="AA1880" i="1"/>
  <c r="AA1884" i="1" s="1"/>
  <c r="AA1886" i="1" s="1"/>
  <c r="AB1835" i="1"/>
  <c r="Z1836" i="1"/>
  <c r="AB1836" i="1" s="1"/>
  <c r="Z1744" i="1"/>
  <c r="AB1740" i="1"/>
  <c r="Z1844" i="1"/>
  <c r="AB1844" i="1" s="1"/>
  <c r="AB1840" i="1"/>
  <c r="AA1840" i="1"/>
  <c r="AA1844" i="1" s="1"/>
  <c r="AB1831" i="1"/>
  <c r="AA1831" i="1"/>
  <c r="AA1740" i="1"/>
  <c r="AA1744" i="1" s="1"/>
  <c r="AA1746" i="1" s="1"/>
  <c r="AA1705" i="1"/>
  <c r="AA1706" i="1" s="1"/>
  <c r="AA1860" i="1"/>
  <c r="AA1864" i="1" s="1"/>
  <c r="AA1866" i="1" s="1"/>
  <c r="Z1806" i="1"/>
  <c r="AB1806" i="1" s="1"/>
  <c r="AB1805" i="1"/>
  <c r="AA1805" i="1"/>
  <c r="AA1806" i="1" s="1"/>
  <c r="Z1694" i="1"/>
  <c r="AB1690" i="1"/>
  <c r="AB2004" i="1"/>
  <c r="Z1764" i="1"/>
  <c r="AB1764" i="1" s="1"/>
  <c r="AB1760" i="1"/>
  <c r="AA1760" i="1"/>
  <c r="AA1764" i="1" s="1"/>
  <c r="AB1751" i="1"/>
  <c r="AA1751" i="1"/>
  <c r="Z1716" i="1"/>
  <c r="AB1716" i="1" s="1"/>
  <c r="AB1715" i="1"/>
  <c r="Z1704" i="1"/>
  <c r="AB1704" i="1" s="1"/>
  <c r="AB1700" i="1"/>
  <c r="S2085" i="1"/>
  <c r="G2085" i="1"/>
  <c r="AA1680" i="1"/>
  <c r="AA1684" i="1" s="1"/>
  <c r="AA1686" i="1" s="1"/>
  <c r="Z1636" i="1"/>
  <c r="AB1636" i="1" s="1"/>
  <c r="Z1626" i="1"/>
  <c r="AB1626" i="1" s="1"/>
  <c r="AB1544" i="1"/>
  <c r="AA1700" i="1"/>
  <c r="AA1704" i="1" s="1"/>
  <c r="AA1676" i="1"/>
  <c r="AA1606" i="1"/>
  <c r="Z1566" i="1"/>
  <c r="AB1566" i="1" s="1"/>
  <c r="AA1625" i="1"/>
  <c r="AA1620" i="1"/>
  <c r="AA1624" i="1" s="1"/>
  <c r="AA1595" i="1"/>
  <c r="AA1590" i="1"/>
  <c r="AA1594" i="1" s="1"/>
  <c r="Z1526" i="1"/>
  <c r="AB1526" i="1" s="1"/>
  <c r="AA1570" i="1"/>
  <c r="AA1574" i="1" s="1"/>
  <c r="AA1576" i="1" s="1"/>
  <c r="Z1486" i="1"/>
  <c r="AB1486" i="1" s="1"/>
  <c r="AB1444" i="1"/>
  <c r="Z1294" i="1"/>
  <c r="AB1290" i="1"/>
  <c r="AA1664" i="1"/>
  <c r="AA1504" i="1"/>
  <c r="Z1436" i="1"/>
  <c r="AB1436" i="1" s="1"/>
  <c r="Z1306" i="1"/>
  <c r="AB1306" i="1" s="1"/>
  <c r="Z1246" i="1"/>
  <c r="AB1246" i="1" s="1"/>
  <c r="Z1206" i="1"/>
  <c r="AB1206" i="1" s="1"/>
  <c r="AA1564" i="1"/>
  <c r="AA1566" i="1" s="1"/>
  <c r="AA1456" i="1"/>
  <c r="Z1426" i="1"/>
  <c r="AB1426" i="1" s="1"/>
  <c r="AA1410" i="1"/>
  <c r="AA1414" i="1" s="1"/>
  <c r="AA1416" i="1" s="1"/>
  <c r="AA1296" i="1"/>
  <c r="Z1496" i="1"/>
  <c r="AB1496" i="1" s="1"/>
  <c r="Z1456" i="1"/>
  <c r="AB1456" i="1" s="1"/>
  <c r="Z1416" i="1"/>
  <c r="AB1416" i="1" s="1"/>
  <c r="Z1376" i="1"/>
  <c r="AB1376" i="1" s="1"/>
  <c r="T1094" i="1"/>
  <c r="T1096" i="1" s="1"/>
  <c r="T1080" i="1"/>
  <c r="D1094" i="1"/>
  <c r="D1096" i="1" s="1"/>
  <c r="D1080" i="1"/>
  <c r="M1086" i="1"/>
  <c r="Z1085" i="1"/>
  <c r="AA1085" i="1" s="1"/>
  <c r="M709" i="1"/>
  <c r="AA1515" i="1"/>
  <c r="AA1510" i="1"/>
  <c r="AA1514" i="1" s="1"/>
  <c r="AA1485" i="1"/>
  <c r="AA1480" i="1"/>
  <c r="AA1484" i="1" s="1"/>
  <c r="AA1465" i="1"/>
  <c r="AA1466" i="1" s="1"/>
  <c r="AA1435" i="1"/>
  <c r="AA1436" i="1" s="1"/>
  <c r="AA1430" i="1"/>
  <c r="AA1434" i="1" s="1"/>
  <c r="AA1405" i="1"/>
  <c r="AA1406" i="1" s="1"/>
  <c r="AA1400" i="1"/>
  <c r="AA1404" i="1" s="1"/>
  <c r="AA1385" i="1"/>
  <c r="AA1386" i="1" s="1"/>
  <c r="S1094" i="1"/>
  <c r="S1096" i="1" s="1"/>
  <c r="S1080" i="1"/>
  <c r="C1094" i="1"/>
  <c r="C1096" i="1" s="1"/>
  <c r="C1080" i="1"/>
  <c r="U1084" i="1"/>
  <c r="U1086" i="1" s="1"/>
  <c r="U704" i="1"/>
  <c r="E1084" i="1"/>
  <c r="E1086" i="1" s="1"/>
  <c r="E704" i="1"/>
  <c r="Z996" i="1"/>
  <c r="AB996" i="1" s="1"/>
  <c r="AB954" i="1"/>
  <c r="Z1174" i="1"/>
  <c r="AB1174" i="1" s="1"/>
  <c r="AB1170" i="1"/>
  <c r="Z1134" i="1"/>
  <c r="AB1134" i="1" s="1"/>
  <c r="AB1130" i="1"/>
  <c r="Z1090" i="1"/>
  <c r="Z986" i="1"/>
  <c r="AB986" i="1" s="1"/>
  <c r="Z946" i="1"/>
  <c r="AB946" i="1" s="1"/>
  <c r="AA1265" i="1"/>
  <c r="AA1260" i="1"/>
  <c r="AA1264" i="1" s="1"/>
  <c r="AA1245" i="1"/>
  <c r="AA1240" i="1"/>
  <c r="AA1244" i="1" s="1"/>
  <c r="AA1225" i="1"/>
  <c r="AA1220" i="1"/>
  <c r="AA1224" i="1" s="1"/>
  <c r="AA1205" i="1"/>
  <c r="AA1200" i="1"/>
  <c r="AA1204" i="1" s="1"/>
  <c r="AA1185" i="1"/>
  <c r="AA1180" i="1"/>
  <c r="AA1184" i="1" s="1"/>
  <c r="Z1054" i="1"/>
  <c r="AB1054" i="1" s="1"/>
  <c r="AA1050" i="1"/>
  <c r="AA1054" i="1" s="1"/>
  <c r="Z1016" i="1"/>
  <c r="AB1016" i="1" s="1"/>
  <c r="AA1015" i="1"/>
  <c r="AA1016" i="1" s="1"/>
  <c r="AA1000" i="1"/>
  <c r="AA1004" i="1" s="1"/>
  <c r="AA1006" i="1" s="1"/>
  <c r="Z974" i="1"/>
  <c r="AB974" i="1" s="1"/>
  <c r="AA970" i="1"/>
  <c r="AA974" i="1" s="1"/>
  <c r="AA883" i="1"/>
  <c r="AA753" i="1"/>
  <c r="Z781" i="1"/>
  <c r="AB777" i="1"/>
  <c r="Z675" i="1"/>
  <c r="AB671" i="1"/>
  <c r="AB1091" i="1"/>
  <c r="Z1104" i="1"/>
  <c r="AB1104" i="1" s="1"/>
  <c r="AB892" i="1"/>
  <c r="AA892" i="1"/>
  <c r="AA893" i="1" s="1"/>
  <c r="Z893" i="1"/>
  <c r="AB893" i="1" s="1"/>
  <c r="AA862" i="1"/>
  <c r="AA863" i="1" s="1"/>
  <c r="AB802" i="1"/>
  <c r="Z803" i="1"/>
  <c r="AB803" i="1" s="1"/>
  <c r="AA773" i="1"/>
  <c r="AA1145" i="1"/>
  <c r="AA1146" i="1" s="1"/>
  <c r="AA1110" i="1"/>
  <c r="AA1114" i="1" s="1"/>
  <c r="AA1025" i="1"/>
  <c r="AA1026" i="1" s="1"/>
  <c r="AA980" i="1"/>
  <c r="AA984" i="1" s="1"/>
  <c r="AA986" i="1" s="1"/>
  <c r="AA955" i="1"/>
  <c r="AA956" i="1" s="1"/>
  <c r="Z934" i="1"/>
  <c r="AB934" i="1" s="1"/>
  <c r="Z891" i="1"/>
  <c r="AB891" i="1" s="1"/>
  <c r="AB887" i="1"/>
  <c r="AA823" i="1"/>
  <c r="Z773" i="1"/>
  <c r="AB773" i="1" s="1"/>
  <c r="AB772" i="1"/>
  <c r="Z761" i="1"/>
  <c r="AB761" i="1" s="1"/>
  <c r="AB757" i="1"/>
  <c r="AB733" i="1"/>
  <c r="G904" i="1"/>
  <c r="G906" i="1" s="1"/>
  <c r="AA869" i="1"/>
  <c r="AA871" i="1" s="1"/>
  <c r="AA873" i="1" s="1"/>
  <c r="AA787" i="1"/>
  <c r="AA791" i="1" s="1"/>
  <c r="AA793" i="1" s="1"/>
  <c r="AA689" i="1"/>
  <c r="AA690" i="1" s="1"/>
  <c r="AA684" i="1"/>
  <c r="AA688" i="1" s="1"/>
  <c r="AA663" i="1"/>
  <c r="AA664" i="1" s="1"/>
  <c r="AA658" i="1"/>
  <c r="AA662" i="1" s="1"/>
  <c r="AA643" i="1"/>
  <c r="AA644" i="1" s="1"/>
  <c r="AA638" i="1"/>
  <c r="AA642" i="1" s="1"/>
  <c r="Z360" i="1"/>
  <c r="AB356" i="1"/>
  <c r="Z902" i="1"/>
  <c r="AA902" i="1" s="1"/>
  <c r="AA926" i="1"/>
  <c r="Z430" i="1"/>
  <c r="AB430" i="1" s="1"/>
  <c r="AB426" i="1"/>
  <c r="Z390" i="1"/>
  <c r="AB390" i="1" s="1"/>
  <c r="AB386" i="1"/>
  <c r="Z352" i="1"/>
  <c r="AB352" i="1" s="1"/>
  <c r="AA270" i="1"/>
  <c r="AA272" i="1" s="1"/>
  <c r="K450" i="1"/>
  <c r="K452" i="1" s="1"/>
  <c r="AA19" i="1"/>
  <c r="AA21" i="1" s="1"/>
  <c r="AA503" i="1"/>
  <c r="AA504" i="1" s="1"/>
  <c r="Z302" i="1"/>
  <c r="AB302" i="1" s="1"/>
  <c r="Z451" i="1"/>
  <c r="M452" i="1"/>
  <c r="Z270" i="1"/>
  <c r="AB270" i="1" s="1"/>
  <c r="AB266" i="1"/>
  <c r="J450" i="1"/>
  <c r="J452" i="1" s="1"/>
  <c r="Z151" i="1"/>
  <c r="AB151" i="1" s="1"/>
  <c r="AA593" i="1"/>
  <c r="AA594" i="1" s="1"/>
  <c r="AA563" i="1"/>
  <c r="AA558" i="1"/>
  <c r="AA562" i="1" s="1"/>
  <c r="AA488" i="1"/>
  <c r="AA492" i="1" s="1"/>
  <c r="AA494" i="1" s="1"/>
  <c r="AA421" i="1"/>
  <c r="AA422" i="1" s="1"/>
  <c r="AA391" i="1"/>
  <c r="AA386" i="1"/>
  <c r="AA390" i="1" s="1"/>
  <c r="P452" i="1"/>
  <c r="U450" i="1"/>
  <c r="U452" i="1" s="1"/>
  <c r="E450" i="1"/>
  <c r="E452" i="1" s="1"/>
  <c r="AB231" i="1"/>
  <c r="Z61" i="1"/>
  <c r="AB61" i="1" s="1"/>
  <c r="AA31" i="1"/>
  <c r="AB312" i="1"/>
  <c r="S452" i="1"/>
  <c r="C452" i="1"/>
  <c r="Z447" i="1"/>
  <c r="AB447" i="1" s="1"/>
  <c r="T450" i="1"/>
  <c r="T452" i="1" s="1"/>
  <c r="D450" i="1"/>
  <c r="D452" i="1" s="1"/>
  <c r="AA446" i="1"/>
  <c r="AB246" i="1"/>
  <c r="Z250" i="1"/>
  <c r="Z230" i="1"/>
  <c r="AB230" i="1" s="1"/>
  <c r="AB226" i="1"/>
  <c r="AA210" i="1"/>
  <c r="AA211" i="1" s="1"/>
  <c r="Z171" i="1"/>
  <c r="AB171" i="1" s="1"/>
  <c r="AA155" i="1"/>
  <c r="AA159" i="1" s="1"/>
  <c r="AA161" i="1" s="1"/>
  <c r="D209" i="1"/>
  <c r="D211" i="1" s="1"/>
  <c r="AA180" i="1"/>
  <c r="AA175" i="1"/>
  <c r="AA179" i="1" s="1"/>
  <c r="AA150" i="1"/>
  <c r="AA145" i="1"/>
  <c r="AA149" i="1" s="1"/>
  <c r="AA130" i="1"/>
  <c r="AA131" i="1" s="1"/>
  <c r="AA100" i="1"/>
  <c r="AA101" i="1" s="1"/>
  <c r="AA95" i="1"/>
  <c r="AA99" i="1" s="1"/>
  <c r="AA70" i="1"/>
  <c r="AA71" i="1" s="1"/>
  <c r="AA65" i="1"/>
  <c r="AA69" i="1" s="1"/>
  <c r="AA50" i="1"/>
  <c r="AA51" i="1" s="1"/>
  <c r="AB208" i="1"/>
  <c r="AA286" i="1"/>
  <c r="AA290" i="1" s="1"/>
  <c r="AA292" i="1" s="1"/>
  <c r="AA276" i="1"/>
  <c r="AA280" i="1" s="1"/>
  <c r="AA316" i="1"/>
  <c r="AA320" i="1" s="1"/>
  <c r="AA181" i="1" l="1"/>
  <c r="AB250" i="1"/>
  <c r="Z252" i="1"/>
  <c r="AB252" i="1" s="1"/>
  <c r="Z232" i="1"/>
  <c r="AB232" i="1" s="1"/>
  <c r="Z272" i="1"/>
  <c r="AB272" i="1" s="1"/>
  <c r="AA1206" i="1"/>
  <c r="AA1246" i="1"/>
  <c r="E708" i="1"/>
  <c r="E694" i="1"/>
  <c r="AA1516" i="1"/>
  <c r="D1084" i="1"/>
  <c r="D1086" i="1" s="1"/>
  <c r="AA1596" i="1"/>
  <c r="AB1884" i="1"/>
  <c r="Z1886" i="1"/>
  <c r="AB1886" i="1" s="1"/>
  <c r="D2658" i="1"/>
  <c r="Y2657" i="1"/>
  <c r="Y2651" i="1"/>
  <c r="Y2653" i="1" s="1"/>
  <c r="AB2126" i="1"/>
  <c r="Z2128" i="1"/>
  <c r="AB2128" i="1" s="1"/>
  <c r="Z2647" i="1"/>
  <c r="R2651" i="1"/>
  <c r="R2653" i="1" s="1"/>
  <c r="AA332" i="1"/>
  <c r="AB199" i="1"/>
  <c r="Z201" i="1"/>
  <c r="AB201" i="1" s="1"/>
  <c r="X699" i="1"/>
  <c r="V708" i="1"/>
  <c r="V710" i="1" s="1"/>
  <c r="V694" i="1"/>
  <c r="AB492" i="1"/>
  <c r="Z494" i="1"/>
  <c r="AB494" i="1" s="1"/>
  <c r="AA1116" i="1"/>
  <c r="AB751" i="1"/>
  <c r="Z753" i="1"/>
  <c r="AB753" i="1" s="1"/>
  <c r="G1084" i="1"/>
  <c r="G1086" i="1" s="1"/>
  <c r="G704" i="1"/>
  <c r="AB1194" i="1"/>
  <c r="Z1196" i="1"/>
  <c r="AB1196" i="1" s="1"/>
  <c r="AB1354" i="1"/>
  <c r="Z1356" i="1"/>
  <c r="AB1356" i="1" s="1"/>
  <c r="AB1734" i="1"/>
  <c r="Z1736" i="1"/>
  <c r="AB1736" i="1" s="1"/>
  <c r="AB1724" i="1"/>
  <c r="Z1726" i="1"/>
  <c r="AB1726" i="1" s="1"/>
  <c r="AB2381" i="1"/>
  <c r="Z2383" i="1"/>
  <c r="AB2383" i="1" s="1"/>
  <c r="T2657" i="1"/>
  <c r="T2651" i="1"/>
  <c r="T2653" i="1" s="1"/>
  <c r="U699" i="1"/>
  <c r="AA1834" i="1"/>
  <c r="AA1836" i="1" s="1"/>
  <c r="AA2331" i="1"/>
  <c r="AA2333" i="1" s="1"/>
  <c r="Q2661" i="1"/>
  <c r="AA41" i="1"/>
  <c r="AA141" i="1"/>
  <c r="AB220" i="1"/>
  <c r="Z222" i="1"/>
  <c r="AB222" i="1" s="1"/>
  <c r="AB380" i="1"/>
  <c r="Z382" i="1"/>
  <c r="AB382" i="1" s="1"/>
  <c r="AA1036" i="1"/>
  <c r="AB652" i="1"/>
  <c r="Z654" i="1"/>
  <c r="AB654" i="1" s="1"/>
  <c r="AA901" i="1"/>
  <c r="AA904" i="1" s="1"/>
  <c r="AA906" i="1" s="1"/>
  <c r="AA1276" i="1"/>
  <c r="AA1396" i="1"/>
  <c r="AB2271" i="1"/>
  <c r="Z2273" i="1"/>
  <c r="AB2273" i="1" s="1"/>
  <c r="Z1846" i="1"/>
  <c r="AB1846" i="1" s="1"/>
  <c r="C2661" i="1"/>
  <c r="Z322" i="1"/>
  <c r="AB322" i="1" s="1"/>
  <c r="AA936" i="1"/>
  <c r="Z614" i="1"/>
  <c r="AB614" i="1" s="1"/>
  <c r="Z474" i="1"/>
  <c r="AB474" i="1" s="1"/>
  <c r="Z584" i="1"/>
  <c r="AB584" i="1" s="1"/>
  <c r="Z936" i="1"/>
  <c r="AB936" i="1" s="1"/>
  <c r="Z664" i="1"/>
  <c r="AB664" i="1" s="1"/>
  <c r="Z763" i="1"/>
  <c r="AB763" i="1" s="1"/>
  <c r="Z853" i="1"/>
  <c r="AB853" i="1" s="1"/>
  <c r="AB924" i="1"/>
  <c r="Z926" i="1"/>
  <c r="AB926" i="1" s="1"/>
  <c r="Y699" i="1"/>
  <c r="S2661" i="1"/>
  <c r="T2075" i="1"/>
  <c r="AB451" i="1"/>
  <c r="AB360" i="1"/>
  <c r="Z362" i="1"/>
  <c r="AB362" i="1" s="1"/>
  <c r="AB675" i="1"/>
  <c r="Z677" i="1"/>
  <c r="AB677" i="1" s="1"/>
  <c r="Z1094" i="1"/>
  <c r="AB1090" i="1"/>
  <c r="C1084" i="1"/>
  <c r="C1086" i="1" s="1"/>
  <c r="C704" i="1"/>
  <c r="Z1136" i="1"/>
  <c r="AB1136" i="1" s="1"/>
  <c r="M699" i="1"/>
  <c r="Z709" i="1"/>
  <c r="AB1294" i="1"/>
  <c r="Z1296" i="1"/>
  <c r="AB1296" i="1" s="1"/>
  <c r="AB1814" i="1"/>
  <c r="Z1816" i="1"/>
  <c r="AB1816" i="1" s="1"/>
  <c r="D2660" i="1"/>
  <c r="AA2650" i="1"/>
  <c r="Z2659" i="1"/>
  <c r="Z2303" i="1"/>
  <c r="AB2303" i="1" s="1"/>
  <c r="AB2301" i="1"/>
  <c r="AB2281" i="1"/>
  <c r="Z2283" i="1"/>
  <c r="AB2283" i="1" s="1"/>
  <c r="AB2189" i="1"/>
  <c r="Z2191" i="1"/>
  <c r="AB2191" i="1" s="1"/>
  <c r="R2661" i="1"/>
  <c r="Z524" i="1"/>
  <c r="AB524" i="1" s="1"/>
  <c r="N2075" i="1"/>
  <c r="AA813" i="1"/>
  <c r="D704" i="1"/>
  <c r="Y708" i="1"/>
  <c r="Y710" i="1" s="1"/>
  <c r="Y694" i="1"/>
  <c r="Q699" i="1"/>
  <c r="X1084" i="1"/>
  <c r="X1086" i="1" s="1"/>
  <c r="X704" i="1"/>
  <c r="AB1574" i="1"/>
  <c r="Z1576" i="1"/>
  <c r="AB1576" i="1" s="1"/>
  <c r="Z1796" i="1"/>
  <c r="AB1796" i="1" s="1"/>
  <c r="AA1766" i="1"/>
  <c r="Z2066" i="1"/>
  <c r="AB2066" i="1" s="1"/>
  <c r="AB2064" i="1"/>
  <c r="Z2313" i="1"/>
  <c r="AB2313" i="1" s="1"/>
  <c r="AB2311" i="1"/>
  <c r="N2661" i="1"/>
  <c r="K2661" i="1"/>
  <c r="N2663" i="1"/>
  <c r="Z1106" i="1"/>
  <c r="AB1106" i="1" s="1"/>
  <c r="AA2151" i="1"/>
  <c r="E2661" i="1"/>
  <c r="R2663" i="1"/>
  <c r="Z2136" i="1"/>
  <c r="AB2136" i="1" s="1"/>
  <c r="AA2132" i="1"/>
  <c r="AA2136" i="1" s="1"/>
  <c r="AB2331" i="1"/>
  <c r="AA2652" i="1"/>
  <c r="Z412" i="1"/>
  <c r="AB412" i="1" s="1"/>
  <c r="AB881" i="1"/>
  <c r="Z883" i="1"/>
  <c r="AB883" i="1" s="1"/>
  <c r="AA976" i="1"/>
  <c r="AA1056" i="1"/>
  <c r="M708" i="1"/>
  <c r="M710" i="1" s="1"/>
  <c r="M694" i="1"/>
  <c r="AB1964" i="1"/>
  <c r="Z1966" i="1"/>
  <c r="AB1966" i="1" s="1"/>
  <c r="O2661" i="1"/>
  <c r="C2663" i="1"/>
  <c r="C2672" i="1"/>
  <c r="X2661" i="1"/>
  <c r="AA322" i="1"/>
  <c r="Z211" i="1"/>
  <c r="AB211" i="1" s="1"/>
  <c r="AB210" i="1"/>
  <c r="Z282" i="1"/>
  <c r="AB282" i="1" s="1"/>
  <c r="L2075" i="1"/>
  <c r="J708" i="1"/>
  <c r="J710" i="1" s="1"/>
  <c r="J694" i="1"/>
  <c r="B2075" i="1"/>
  <c r="R2075" i="1"/>
  <c r="Z705" i="1"/>
  <c r="M695" i="1"/>
  <c r="AB821" i="1"/>
  <c r="Z823" i="1"/>
  <c r="AB823" i="1" s="1"/>
  <c r="AB1254" i="1"/>
  <c r="Z1256" i="1"/>
  <c r="AB1256" i="1" s="1"/>
  <c r="Z1776" i="1"/>
  <c r="AB1776" i="1" s="1"/>
  <c r="AA1856" i="1"/>
  <c r="P2661" i="1"/>
  <c r="P2663" i="1" s="1"/>
  <c r="G2672" i="1"/>
  <c r="AA151" i="1"/>
  <c r="AA392" i="1"/>
  <c r="AA564" i="1"/>
  <c r="Z392" i="1"/>
  <c r="AB392" i="1" s="1"/>
  <c r="AA1186" i="1"/>
  <c r="AA1226" i="1"/>
  <c r="AA1266" i="1"/>
  <c r="U708" i="1"/>
  <c r="U710" i="1" s="1"/>
  <c r="U694" i="1"/>
  <c r="Z1176" i="1"/>
  <c r="AB1176" i="1" s="1"/>
  <c r="AA1486" i="1"/>
  <c r="AA1090" i="1"/>
  <c r="AA1094" i="1" s="1"/>
  <c r="AA1096" i="1" s="1"/>
  <c r="AA1626" i="1"/>
  <c r="AB1694" i="1"/>
  <c r="Z1696" i="1"/>
  <c r="AB1696" i="1" s="1"/>
  <c r="AB2145" i="1"/>
  <c r="Z2149" i="1"/>
  <c r="AB2361" i="1"/>
  <c r="Z2363" i="1"/>
  <c r="AB2363" i="1" s="1"/>
  <c r="M2658" i="1"/>
  <c r="Z2648" i="1"/>
  <c r="AB2648" i="1" s="1"/>
  <c r="X2663" i="1"/>
  <c r="W2661" i="1"/>
  <c r="E2663" i="1"/>
  <c r="AB2351" i="1"/>
  <c r="Z2353" i="1"/>
  <c r="AB2353" i="1" s="1"/>
  <c r="Z2657" i="1"/>
  <c r="M2661" i="1"/>
  <c r="AB2321" i="1"/>
  <c r="Z2323" i="1"/>
  <c r="AB2323" i="1" s="1"/>
  <c r="AA451" i="1"/>
  <c r="H699" i="1"/>
  <c r="F708" i="1"/>
  <c r="F710" i="1" s="1"/>
  <c r="F694" i="1"/>
  <c r="Z696" i="1"/>
  <c r="AA696" i="1" s="1"/>
  <c r="M2072" i="1"/>
  <c r="Z564" i="1"/>
  <c r="AB564" i="1" s="1"/>
  <c r="Z644" i="1"/>
  <c r="AB644" i="1" s="1"/>
  <c r="AB632" i="1"/>
  <c r="Z634" i="1"/>
  <c r="AB634" i="1" s="1"/>
  <c r="Z904" i="1"/>
  <c r="W1084" i="1"/>
  <c r="W1086" i="1" s="1"/>
  <c r="W704" i="1"/>
  <c r="AB1234" i="1"/>
  <c r="Z1236" i="1"/>
  <c r="AB1236" i="1" s="1"/>
  <c r="AA1666" i="1"/>
  <c r="AB1824" i="1"/>
  <c r="Z1826" i="1"/>
  <c r="AB1826" i="1" s="1"/>
  <c r="Z1786" i="1"/>
  <c r="AB1786" i="1" s="1"/>
  <c r="AB2137" i="1"/>
  <c r="Z2138" i="1"/>
  <c r="AB2138" i="1" s="1"/>
  <c r="AA2137" i="1"/>
  <c r="AA2138" i="1" s="1"/>
  <c r="Z1116" i="1"/>
  <c r="AB1116" i="1" s="1"/>
  <c r="E710" i="1"/>
  <c r="E699" i="1"/>
  <c r="L1084" i="1"/>
  <c r="L1086" i="1" s="1"/>
  <c r="L704" i="1"/>
  <c r="AB2209" i="1"/>
  <c r="Z2211" i="1"/>
  <c r="AB2211" i="1" s="1"/>
  <c r="H2661" i="1"/>
  <c r="H2663" i="1" s="1"/>
  <c r="J2661" i="1"/>
  <c r="J2663" i="1" s="1"/>
  <c r="AA282" i="1"/>
  <c r="AA111" i="1"/>
  <c r="AA191" i="1"/>
  <c r="AA449" i="1"/>
  <c r="AB462" i="1"/>
  <c r="Z464" i="1"/>
  <c r="AB464" i="1" s="1"/>
  <c r="AB340" i="1"/>
  <c r="Z342" i="1"/>
  <c r="AB342" i="1" s="1"/>
  <c r="AB791" i="1"/>
  <c r="Z793" i="1"/>
  <c r="AB793" i="1" s="1"/>
  <c r="Z976" i="1"/>
  <c r="AB976" i="1" s="1"/>
  <c r="Z1056" i="1"/>
  <c r="AB1056" i="1" s="1"/>
  <c r="K1084" i="1"/>
  <c r="K1086" i="1" s="1"/>
  <c r="K704" i="1"/>
  <c r="AB2169" i="1"/>
  <c r="Z2171" i="1"/>
  <c r="AB2171" i="1" s="1"/>
  <c r="AA1846" i="1"/>
  <c r="Z2491" i="1"/>
  <c r="AB209" i="1"/>
  <c r="R698" i="1"/>
  <c r="R700" i="1" s="1"/>
  <c r="R2070" i="1"/>
  <c r="AB512" i="1"/>
  <c r="Z514" i="1"/>
  <c r="AB514" i="1" s="1"/>
  <c r="AB622" i="1"/>
  <c r="Z624" i="1"/>
  <c r="AB624" i="1" s="1"/>
  <c r="Z916" i="1"/>
  <c r="AB916" i="1" s="1"/>
  <c r="AB1081" i="1"/>
  <c r="I699" i="1"/>
  <c r="P1084" i="1"/>
  <c r="P1086" i="1" s="1"/>
  <c r="P704" i="1"/>
  <c r="Z1586" i="1"/>
  <c r="AB1586" i="1" s="1"/>
  <c r="AB1674" i="1"/>
  <c r="Z1676" i="1"/>
  <c r="AB1676" i="1" s="1"/>
  <c r="AB1924" i="1"/>
  <c r="Z1926" i="1"/>
  <c r="AB1926" i="1" s="1"/>
  <c r="Z432" i="1"/>
  <c r="AB432" i="1" s="1"/>
  <c r="AB781" i="1"/>
  <c r="Z783" i="1"/>
  <c r="AB783" i="1" s="1"/>
  <c r="S1084" i="1"/>
  <c r="S1086" i="1" s="1"/>
  <c r="S704" i="1"/>
  <c r="T1084" i="1"/>
  <c r="T1086" i="1" s="1"/>
  <c r="T704" i="1"/>
  <c r="AB1744" i="1"/>
  <c r="Z1746" i="1"/>
  <c r="AB1746" i="1" s="1"/>
  <c r="AB2179" i="1"/>
  <c r="Z2181" i="1"/>
  <c r="AB2181" i="1" s="1"/>
  <c r="I2657" i="1"/>
  <c r="I2651" i="1"/>
  <c r="I2653" i="1" s="1"/>
  <c r="AA2488" i="1"/>
  <c r="AA2491" i="1" s="1"/>
  <c r="AA2493" i="1" s="1"/>
  <c r="D2657" i="1"/>
  <c r="D2651" i="1"/>
  <c r="D2653" i="1" s="1"/>
  <c r="AA2647" i="1"/>
  <c r="G2661" i="1"/>
  <c r="G2663" i="1" s="1"/>
  <c r="K2672" i="1"/>
  <c r="K2663" i="1"/>
  <c r="AB1864" i="1"/>
  <c r="Z1866" i="1"/>
  <c r="AB1866" i="1" s="1"/>
  <c r="M2663" i="1"/>
  <c r="Z2662" i="1"/>
  <c r="AA2662" i="1" s="1"/>
  <c r="AB2054" i="1"/>
  <c r="Z2056" i="1"/>
  <c r="AB2056" i="1" s="1"/>
  <c r="AB2261" i="1"/>
  <c r="Z2263" i="1"/>
  <c r="AB2263" i="1" s="1"/>
  <c r="W2663" i="1"/>
  <c r="W2672" i="1"/>
  <c r="AA447" i="1"/>
  <c r="AA450" i="1" s="1"/>
  <c r="P699" i="1"/>
  <c r="N708" i="1"/>
  <c r="N710" i="1" s="1"/>
  <c r="N694" i="1"/>
  <c r="Z604" i="1"/>
  <c r="AB604" i="1" s="1"/>
  <c r="F2075" i="1"/>
  <c r="V2075" i="1"/>
  <c r="AB841" i="1"/>
  <c r="Z843" i="1"/>
  <c r="AB843" i="1" s="1"/>
  <c r="Z707" i="1"/>
  <c r="M697" i="1"/>
  <c r="I708" i="1"/>
  <c r="I710" i="1" s="1"/>
  <c r="I694" i="1"/>
  <c r="H1084" i="1"/>
  <c r="H1086" i="1" s="1"/>
  <c r="H704" i="1"/>
  <c r="AA1286" i="1"/>
  <c r="Z1766" i="1"/>
  <c r="AB1766" i="1" s="1"/>
  <c r="AA2659" i="1"/>
  <c r="D2669" i="1"/>
  <c r="L2657" i="1"/>
  <c r="L2651" i="1"/>
  <c r="L2653" i="1" s="1"/>
  <c r="U2661" i="1"/>
  <c r="U2663" i="1" s="1"/>
  <c r="F2661" i="1"/>
  <c r="V2661" i="1"/>
  <c r="V2663" i="1" s="1"/>
  <c r="Z2660" i="1"/>
  <c r="O2663" i="1"/>
  <c r="O2672" i="1"/>
  <c r="Z1156" i="1"/>
  <c r="AB1156" i="1" s="1"/>
  <c r="S2663" i="1"/>
  <c r="S2672" i="1"/>
  <c r="AB2501" i="1"/>
  <c r="Z2503" i="1"/>
  <c r="AB2503" i="1" s="1"/>
  <c r="Q2663" i="1"/>
  <c r="AB446" i="1"/>
  <c r="Z450" i="1"/>
  <c r="AB450" i="1" s="1"/>
  <c r="AB290" i="1"/>
  <c r="Z292" i="1"/>
  <c r="AB292" i="1" s="1"/>
  <c r="AA709" i="1"/>
  <c r="D699" i="1"/>
  <c r="D705" i="1"/>
  <c r="Z1080" i="1"/>
  <c r="AA1506" i="1"/>
  <c r="Z1706" i="1"/>
  <c r="AB1706" i="1" s="1"/>
  <c r="Z504" i="1"/>
  <c r="AB504" i="1" s="1"/>
  <c r="B698" i="1"/>
  <c r="B700" i="1" s="1"/>
  <c r="B2070" i="1"/>
  <c r="Z544" i="1"/>
  <c r="AB544" i="1" s="1"/>
  <c r="J2075" i="1"/>
  <c r="AB741" i="1"/>
  <c r="Z743" i="1"/>
  <c r="AB743" i="1" s="1"/>
  <c r="AB831" i="1"/>
  <c r="Z833" i="1"/>
  <c r="AB833" i="1" s="1"/>
  <c r="Q708" i="1"/>
  <c r="Q710" i="1" s="1"/>
  <c r="Q694" i="1"/>
  <c r="O1084" i="1"/>
  <c r="O1086" i="1" s="1"/>
  <c r="O704" i="1"/>
  <c r="AB1214" i="1"/>
  <c r="Z1216" i="1"/>
  <c r="AB1216" i="1" s="1"/>
  <c r="Z1366" i="1"/>
  <c r="AB1366" i="1" s="1"/>
  <c r="Z1656" i="1"/>
  <c r="AB1656" i="1" s="1"/>
  <c r="AA1754" i="1"/>
  <c r="AA1756" i="1" s="1"/>
  <c r="AA1776" i="1"/>
  <c r="Z1856" i="1"/>
  <c r="AB1856" i="1" s="1"/>
  <c r="AB2268" i="1"/>
  <c r="AA2268" i="1"/>
  <c r="AA2271" i="1" s="1"/>
  <c r="AA2273" i="1" s="1"/>
  <c r="Z2293" i="1"/>
  <c r="AB2293" i="1" s="1"/>
  <c r="AB2291" i="1"/>
  <c r="B2661" i="1"/>
  <c r="B2663" i="1" s="1"/>
  <c r="F2663" i="1"/>
  <c r="O708" i="1" l="1"/>
  <c r="O710" i="1" s="1"/>
  <c r="O694" i="1"/>
  <c r="J2085" i="1"/>
  <c r="Z1084" i="1"/>
  <c r="AB1080" i="1"/>
  <c r="I698" i="1"/>
  <c r="I2070" i="1"/>
  <c r="F2085" i="1"/>
  <c r="I2661" i="1"/>
  <c r="I2663" i="1" s="1"/>
  <c r="I700" i="1"/>
  <c r="I2075" i="1"/>
  <c r="R2080" i="1"/>
  <c r="R2074" i="1"/>
  <c r="W708" i="1"/>
  <c r="W710" i="1" s="1"/>
  <c r="W694" i="1"/>
  <c r="AB705" i="1"/>
  <c r="Z699" i="1"/>
  <c r="M2075" i="1"/>
  <c r="Z452" i="1"/>
  <c r="AB452" i="1" s="1"/>
  <c r="U2075" i="1"/>
  <c r="X2075" i="1"/>
  <c r="Z2651" i="1"/>
  <c r="AB2647" i="1"/>
  <c r="Y2661" i="1"/>
  <c r="Y2663" i="1" s="1"/>
  <c r="AA705" i="1"/>
  <c r="D695" i="1"/>
  <c r="L2661" i="1"/>
  <c r="L2663" i="1" s="1"/>
  <c r="P2075" i="1"/>
  <c r="D2661" i="1"/>
  <c r="D2663" i="1" s="1"/>
  <c r="AA2657" i="1"/>
  <c r="T708" i="1"/>
  <c r="T710" i="1" s="1"/>
  <c r="T694" i="1"/>
  <c r="L708" i="1"/>
  <c r="L710" i="1" s="1"/>
  <c r="L694" i="1"/>
  <c r="F698" i="1"/>
  <c r="F700" i="1" s="1"/>
  <c r="F2070" i="1"/>
  <c r="AA452" i="1"/>
  <c r="AB2657" i="1"/>
  <c r="AB2149" i="1"/>
  <c r="Z2151" i="1"/>
  <c r="AB2151" i="1" s="1"/>
  <c r="R2076" i="1"/>
  <c r="R2085" i="1"/>
  <c r="J698" i="1"/>
  <c r="J700" i="1" s="1"/>
  <c r="J2070" i="1"/>
  <c r="M698" i="1"/>
  <c r="M700" i="1" s="1"/>
  <c r="M2070" i="1"/>
  <c r="X708" i="1"/>
  <c r="X710" i="1" s="1"/>
  <c r="X694" i="1"/>
  <c r="Y698" i="1"/>
  <c r="Y2070" i="1"/>
  <c r="N2085" i="1"/>
  <c r="D2670" i="1"/>
  <c r="AA2660" i="1"/>
  <c r="T2085" i="1"/>
  <c r="Q698" i="1"/>
  <c r="Q2070" i="1"/>
  <c r="AA699" i="1"/>
  <c r="D2075" i="1"/>
  <c r="H708" i="1"/>
  <c r="H710" i="1" s="1"/>
  <c r="H694" i="1"/>
  <c r="Z697" i="1"/>
  <c r="M2073" i="1"/>
  <c r="V2085" i="1"/>
  <c r="P708" i="1"/>
  <c r="P710" i="1" s="1"/>
  <c r="P694" i="1"/>
  <c r="AB904" i="1"/>
  <c r="Z906" i="1"/>
  <c r="AB906" i="1" s="1"/>
  <c r="Z2658" i="1"/>
  <c r="AB2658" i="1" s="1"/>
  <c r="AB1094" i="1"/>
  <c r="Z1096" i="1"/>
  <c r="AB1096" i="1" s="1"/>
  <c r="Y700" i="1"/>
  <c r="Y2075" i="1"/>
  <c r="G708" i="1"/>
  <c r="G710" i="1" s="1"/>
  <c r="G694" i="1"/>
  <c r="V698" i="1"/>
  <c r="V700" i="1" s="1"/>
  <c r="V2070" i="1"/>
  <c r="AA2648" i="1"/>
  <c r="E698" i="1"/>
  <c r="E2070" i="1"/>
  <c r="B2080" i="1"/>
  <c r="B2074" i="1"/>
  <c r="AB707" i="1"/>
  <c r="AA707" i="1"/>
  <c r="N698" i="1"/>
  <c r="N700" i="1" s="1"/>
  <c r="N2070" i="1"/>
  <c r="AA2651" i="1"/>
  <c r="AA2653" i="1" s="1"/>
  <c r="S708" i="1"/>
  <c r="S710" i="1" s="1"/>
  <c r="S694" i="1"/>
  <c r="AB2491" i="1"/>
  <c r="Z2493" i="1"/>
  <c r="AB2493" i="1" s="1"/>
  <c r="K708" i="1"/>
  <c r="K710" i="1" s="1"/>
  <c r="K694" i="1"/>
  <c r="E700" i="1"/>
  <c r="E2075" i="1"/>
  <c r="M2082" i="1"/>
  <c r="Z2072" i="1"/>
  <c r="H2075" i="1"/>
  <c r="U698" i="1"/>
  <c r="U700" i="1" s="1"/>
  <c r="U2070" i="1"/>
  <c r="Z695" i="1"/>
  <c r="AB695" i="1" s="1"/>
  <c r="M2071" i="1"/>
  <c r="B2076" i="1"/>
  <c r="B2085" i="1"/>
  <c r="L2085" i="1"/>
  <c r="Z704" i="1"/>
  <c r="Q700" i="1"/>
  <c r="Q2075" i="1"/>
  <c r="D708" i="1"/>
  <c r="D710" i="1" s="1"/>
  <c r="D694" i="1"/>
  <c r="AB709" i="1"/>
  <c r="C708" i="1"/>
  <c r="C710" i="1" s="1"/>
  <c r="C694" i="1"/>
  <c r="T2661" i="1"/>
  <c r="T2663" i="1" s="1"/>
  <c r="AA1080" i="1"/>
  <c r="AA1084" i="1" s="1"/>
  <c r="AA1086" i="1" s="1"/>
  <c r="Z708" i="1" l="1"/>
  <c r="AB704" i="1"/>
  <c r="B2672" i="1"/>
  <c r="U2080" i="1"/>
  <c r="U2074" i="1"/>
  <c r="AB2072" i="1"/>
  <c r="AA2072" i="1"/>
  <c r="K698" i="1"/>
  <c r="K700" i="1" s="1"/>
  <c r="K2070" i="1"/>
  <c r="S698" i="1"/>
  <c r="S700" i="1" s="1"/>
  <c r="S2070" i="1"/>
  <c r="V2672" i="1"/>
  <c r="H698" i="1"/>
  <c r="H700" i="1" s="1"/>
  <c r="H2070" i="1"/>
  <c r="AA2658" i="1"/>
  <c r="Y2080" i="1"/>
  <c r="Y2074" i="1"/>
  <c r="M2080" i="1"/>
  <c r="M2074" i="1"/>
  <c r="AB2651" i="1"/>
  <c r="Z2653" i="1"/>
  <c r="AB2653" i="1" s="1"/>
  <c r="F2672" i="1"/>
  <c r="Q2085" i="1"/>
  <c r="Z2082" i="1"/>
  <c r="M2669" i="1"/>
  <c r="Z2669" i="1" s="1"/>
  <c r="B2084" i="1"/>
  <c r="B2086" i="1" s="1"/>
  <c r="B2088" i="1" s="1"/>
  <c r="B2089" i="1" s="1"/>
  <c r="B2667" i="1"/>
  <c r="B2671" i="1" s="1"/>
  <c r="V2080" i="1"/>
  <c r="V2074" i="1"/>
  <c r="V2076" i="1" s="1"/>
  <c r="Y2076" i="1"/>
  <c r="Y2085" i="1"/>
  <c r="P698" i="1"/>
  <c r="P700" i="1" s="1"/>
  <c r="P2070" i="1"/>
  <c r="R2672" i="1"/>
  <c r="F2080" i="1"/>
  <c r="F2074" i="1"/>
  <c r="F2076" i="1" s="1"/>
  <c r="T698" i="1"/>
  <c r="T700" i="1" s="1"/>
  <c r="T2070" i="1"/>
  <c r="X2085" i="1"/>
  <c r="R2084" i="1"/>
  <c r="R2086" i="1" s="1"/>
  <c r="R2667" i="1"/>
  <c r="R2671" i="1" s="1"/>
  <c r="O698" i="1"/>
  <c r="O700" i="1" s="1"/>
  <c r="O2070" i="1"/>
  <c r="D698" i="1"/>
  <c r="D700" i="1" s="1"/>
  <c r="D2070" i="1"/>
  <c r="M2081" i="1"/>
  <c r="Z2071" i="1"/>
  <c r="H2085" i="1"/>
  <c r="E2085" i="1"/>
  <c r="E2080" i="1"/>
  <c r="E2074" i="1"/>
  <c r="E2076" i="1" s="1"/>
  <c r="M2083" i="1"/>
  <c r="Z2073" i="1"/>
  <c r="Q2080" i="1"/>
  <c r="Q2074" i="1"/>
  <c r="Q2076" i="1" s="1"/>
  <c r="N2672" i="1"/>
  <c r="X698" i="1"/>
  <c r="X700" i="1" s="1"/>
  <c r="X2070" i="1"/>
  <c r="Z694" i="1"/>
  <c r="P2085" i="1"/>
  <c r="M2076" i="1"/>
  <c r="M2085" i="1"/>
  <c r="Z2075" i="1"/>
  <c r="W698" i="1"/>
  <c r="W700" i="1" s="1"/>
  <c r="W2070" i="1"/>
  <c r="I2085" i="1"/>
  <c r="I2080" i="1"/>
  <c r="I2074" i="1"/>
  <c r="I2076" i="1" s="1"/>
  <c r="AB1084" i="1"/>
  <c r="Z1086" i="1"/>
  <c r="AB1086" i="1" s="1"/>
  <c r="C698" i="1"/>
  <c r="C700" i="1" s="1"/>
  <c r="C2070" i="1"/>
  <c r="AA704" i="1"/>
  <c r="AA708" i="1" s="1"/>
  <c r="AA710" i="1" s="1"/>
  <c r="L2672" i="1"/>
  <c r="N2080" i="1"/>
  <c r="N2074" i="1"/>
  <c r="N2076" i="1" s="1"/>
  <c r="G698" i="1"/>
  <c r="G700" i="1" s="1"/>
  <c r="G2070" i="1"/>
  <c r="AA697" i="1"/>
  <c r="AB697" i="1"/>
  <c r="D2085" i="1"/>
  <c r="AA2075" i="1"/>
  <c r="T2672" i="1"/>
  <c r="J2080" i="1"/>
  <c r="J2074" i="1"/>
  <c r="J2076" i="1" s="1"/>
  <c r="Z2661" i="1"/>
  <c r="L698" i="1"/>
  <c r="L700" i="1" s="1"/>
  <c r="L2070" i="1"/>
  <c r="AA2661" i="1"/>
  <c r="AA2663" i="1" s="1"/>
  <c r="AA695" i="1"/>
  <c r="D2071" i="1"/>
  <c r="U2076" i="1"/>
  <c r="U2085" i="1"/>
  <c r="AB699" i="1"/>
  <c r="J2672" i="1"/>
  <c r="AB2661" i="1" l="1"/>
  <c r="Z2663" i="1"/>
  <c r="AB2663" i="1" s="1"/>
  <c r="Z2085" i="1"/>
  <c r="M2672" i="1"/>
  <c r="Z698" i="1"/>
  <c r="AB694" i="1"/>
  <c r="Z2083" i="1"/>
  <c r="M2670" i="1"/>
  <c r="Z2670" i="1" s="1"/>
  <c r="Z2081" i="1"/>
  <c r="M2668" i="1"/>
  <c r="Z2668" i="1" s="1"/>
  <c r="O2080" i="1"/>
  <c r="O2074" i="1"/>
  <c r="O2076" i="1" s="1"/>
  <c r="H2074" i="1"/>
  <c r="H2076" i="1" s="1"/>
  <c r="H2080" i="1"/>
  <c r="S2080" i="1"/>
  <c r="S2074" i="1"/>
  <c r="S2076" i="1" s="1"/>
  <c r="B2673" i="1"/>
  <c r="U2672" i="1"/>
  <c r="N2084" i="1"/>
  <c r="N2086" i="1" s="1"/>
  <c r="N2667" i="1"/>
  <c r="N2671" i="1" s="1"/>
  <c r="C2080" i="1"/>
  <c r="C2074" i="1"/>
  <c r="C2076" i="1" s="1"/>
  <c r="W2080" i="1"/>
  <c r="W2074" i="1"/>
  <c r="W2076" i="1" s="1"/>
  <c r="X2074" i="1"/>
  <c r="X2076" i="1" s="1"/>
  <c r="X2080" i="1"/>
  <c r="D2074" i="1"/>
  <c r="D2076" i="1" s="1"/>
  <c r="D2080" i="1"/>
  <c r="X2672" i="1"/>
  <c r="F2084" i="1"/>
  <c r="F2086" i="1" s="1"/>
  <c r="F2667" i="1"/>
  <c r="F2671" i="1" s="1"/>
  <c r="P2074" i="1"/>
  <c r="P2076" i="1" s="1"/>
  <c r="P2080" i="1"/>
  <c r="AB2669" i="1"/>
  <c r="AA2669" i="1"/>
  <c r="F2673" i="1"/>
  <c r="Y2084" i="1"/>
  <c r="Y2667" i="1"/>
  <c r="Y2671" i="1" s="1"/>
  <c r="J2084" i="1"/>
  <c r="J2086" i="1" s="1"/>
  <c r="J2667" i="1"/>
  <c r="J2671" i="1" s="1"/>
  <c r="J2673" i="1" s="1"/>
  <c r="G2080" i="1"/>
  <c r="G2074" i="1"/>
  <c r="G2076" i="1" s="1"/>
  <c r="I2084" i="1"/>
  <c r="I2667" i="1"/>
  <c r="I2671" i="1" s="1"/>
  <c r="Q2084" i="1"/>
  <c r="Q2667" i="1"/>
  <c r="Q2671" i="1" s="1"/>
  <c r="E2084" i="1"/>
  <c r="E2667" i="1"/>
  <c r="E2671" i="1" s="1"/>
  <c r="H2672" i="1"/>
  <c r="AA694" i="1"/>
  <c r="AA698" i="1" s="1"/>
  <c r="AA700" i="1" s="1"/>
  <c r="T2074" i="1"/>
  <c r="T2076" i="1" s="1"/>
  <c r="T2080" i="1"/>
  <c r="R2673" i="1"/>
  <c r="V2084" i="1"/>
  <c r="V2086" i="1" s="1"/>
  <c r="V2667" i="1"/>
  <c r="V2671" i="1" s="1"/>
  <c r="AB2082" i="1"/>
  <c r="AA2082" i="1"/>
  <c r="Z2070" i="1"/>
  <c r="AA2070" i="1" s="1"/>
  <c r="AA2074" i="1" s="1"/>
  <c r="AA2076" i="1" s="1"/>
  <c r="V2673" i="1"/>
  <c r="K2080" i="1"/>
  <c r="K2074" i="1"/>
  <c r="K2076" i="1" s="1"/>
  <c r="L2074" i="1"/>
  <c r="L2076" i="1" s="1"/>
  <c r="L2080" i="1"/>
  <c r="D2081" i="1"/>
  <c r="AA2071" i="1"/>
  <c r="AA2085" i="1"/>
  <c r="D2672" i="1"/>
  <c r="I2086" i="1"/>
  <c r="I2672" i="1"/>
  <c r="I2673" i="1" s="1"/>
  <c r="AB2075" i="1"/>
  <c r="P2672" i="1"/>
  <c r="N2673" i="1"/>
  <c r="AB2073" i="1"/>
  <c r="AA2073" i="1"/>
  <c r="E2086" i="1"/>
  <c r="E2672" i="1"/>
  <c r="E2673" i="1" s="1"/>
  <c r="AB2071" i="1"/>
  <c r="Y2086" i="1"/>
  <c r="Y2672" i="1"/>
  <c r="Y2673" i="1" s="1"/>
  <c r="Q2086" i="1"/>
  <c r="Q2672" i="1"/>
  <c r="Q2673" i="1" s="1"/>
  <c r="Z2080" i="1"/>
  <c r="M2084" i="1"/>
  <c r="M2086" i="1" s="1"/>
  <c r="M2667" i="1"/>
  <c r="U2084" i="1"/>
  <c r="U2086" i="1" s="1"/>
  <c r="U2667" i="1"/>
  <c r="U2671" i="1" s="1"/>
  <c r="AB708" i="1"/>
  <c r="Z710" i="1"/>
  <c r="AB710" i="1" s="1"/>
  <c r="J2735" i="1" l="1"/>
  <c r="J2744" i="1"/>
  <c r="J2740" i="1"/>
  <c r="J2675" i="1"/>
  <c r="M2671" i="1"/>
  <c r="E2735" i="1"/>
  <c r="E2744" i="1"/>
  <c r="E2740" i="1"/>
  <c r="E2675" i="1"/>
  <c r="N2735" i="1"/>
  <c r="N2744" i="1"/>
  <c r="N2740" i="1"/>
  <c r="N2675" i="1"/>
  <c r="AA2081" i="1"/>
  <c r="AA2748" i="1" s="1"/>
  <c r="D2668" i="1"/>
  <c r="AA2668" i="1" s="1"/>
  <c r="K2084" i="1"/>
  <c r="K2086" i="1" s="1"/>
  <c r="K2667" i="1"/>
  <c r="K2671" i="1" s="1"/>
  <c r="K2673" i="1" s="1"/>
  <c r="T2084" i="1"/>
  <c r="T2086" i="1" s="1"/>
  <c r="T2667" i="1"/>
  <c r="T2671" i="1" s="1"/>
  <c r="T2673" i="1" s="1"/>
  <c r="S2084" i="1"/>
  <c r="S2086" i="1" s="1"/>
  <c r="S2667" i="1"/>
  <c r="S2671" i="1" s="1"/>
  <c r="S2673" i="1" s="1"/>
  <c r="O2084" i="1"/>
  <c r="O2086" i="1" s="1"/>
  <c r="O2667" i="1"/>
  <c r="O2671" i="1" s="1"/>
  <c r="O2673" i="1" s="1"/>
  <c r="AB2083" i="1"/>
  <c r="AA2083" i="1"/>
  <c r="AB2085" i="1"/>
  <c r="Y2735" i="1"/>
  <c r="Y2744" i="1"/>
  <c r="Y2740" i="1"/>
  <c r="Y2675" i="1"/>
  <c r="I2735" i="1"/>
  <c r="I2744" i="1"/>
  <c r="I2740" i="1"/>
  <c r="I2675" i="1"/>
  <c r="L2084" i="1"/>
  <c r="L2086" i="1" s="1"/>
  <c r="L2667" i="1"/>
  <c r="L2671" i="1" s="1"/>
  <c r="L2673" i="1" s="1"/>
  <c r="V2735" i="1"/>
  <c r="V2744" i="1"/>
  <c r="V2740" i="1"/>
  <c r="V2675" i="1"/>
  <c r="G2084" i="1"/>
  <c r="G2086" i="1" s="1"/>
  <c r="G2667" i="1"/>
  <c r="G2671" i="1" s="1"/>
  <c r="G2673" i="1" s="1"/>
  <c r="P2084" i="1"/>
  <c r="P2086" i="1" s="1"/>
  <c r="P2667" i="1"/>
  <c r="P2671" i="1" s="1"/>
  <c r="P2673" i="1" s="1"/>
  <c r="W2084" i="1"/>
  <c r="W2086" i="1" s="1"/>
  <c r="W2667" i="1"/>
  <c r="W2671" i="1" s="1"/>
  <c r="W2673" i="1" s="1"/>
  <c r="H2084" i="1"/>
  <c r="H2086" i="1" s="1"/>
  <c r="H2667" i="1"/>
  <c r="H2671" i="1" s="1"/>
  <c r="AB2668" i="1"/>
  <c r="Z2084" i="1"/>
  <c r="AB2080" i="1"/>
  <c r="AB2070" i="1"/>
  <c r="Z2074" i="1"/>
  <c r="F2735" i="1"/>
  <c r="F2744" i="1"/>
  <c r="F2740" i="1"/>
  <c r="F2675" i="1"/>
  <c r="X2084" i="1"/>
  <c r="X2086" i="1" s="1"/>
  <c r="X2667" i="1"/>
  <c r="X2671" i="1" s="1"/>
  <c r="X2673" i="1" s="1"/>
  <c r="B2740" i="1"/>
  <c r="B2735" i="1"/>
  <c r="B2675" i="1"/>
  <c r="AB2081" i="1"/>
  <c r="AB698" i="1"/>
  <c r="Z700" i="1"/>
  <c r="AB700" i="1" s="1"/>
  <c r="Q2735" i="1"/>
  <c r="Q2740" i="1"/>
  <c r="Q2744" i="1"/>
  <c r="Q2675" i="1"/>
  <c r="R2735" i="1"/>
  <c r="R2744" i="1"/>
  <c r="R2740" i="1"/>
  <c r="R2675" i="1"/>
  <c r="H2673" i="1"/>
  <c r="AA2080" i="1"/>
  <c r="AA2084" i="1" s="1"/>
  <c r="AA2086" i="1" s="1"/>
  <c r="D2084" i="1"/>
  <c r="D2086" i="1" s="1"/>
  <c r="D2089" i="1" s="1"/>
  <c r="D2667" i="1"/>
  <c r="C2084" i="1"/>
  <c r="C2086" i="1" s="1"/>
  <c r="C2089" i="1" s="1"/>
  <c r="C2667" i="1"/>
  <c r="C2671" i="1" s="1"/>
  <c r="C2673" i="1" s="1"/>
  <c r="U2673" i="1"/>
  <c r="AB2670" i="1"/>
  <c r="AA2670" i="1"/>
  <c r="Z2672" i="1"/>
  <c r="AA2672" i="1" s="1"/>
  <c r="M2673" i="1"/>
  <c r="P2744" i="1" l="1"/>
  <c r="P2740" i="1"/>
  <c r="P2675" i="1"/>
  <c r="P2735" i="1"/>
  <c r="X2744" i="1"/>
  <c r="X2740" i="1"/>
  <c r="X2675" i="1"/>
  <c r="X2735" i="1"/>
  <c r="D2671" i="1"/>
  <c r="D2673" i="1" s="1"/>
  <c r="L2744" i="1"/>
  <c r="L2740" i="1"/>
  <c r="L2675" i="1"/>
  <c r="L2735" i="1"/>
  <c r="M2735" i="1"/>
  <c r="M2740" i="1"/>
  <c r="M2744" i="1"/>
  <c r="M2675" i="1"/>
  <c r="U2735" i="1"/>
  <c r="U2744" i="1"/>
  <c r="U2740" i="1"/>
  <c r="U2675" i="1"/>
  <c r="AB2084" i="1"/>
  <c r="W2735" i="1"/>
  <c r="W2744" i="1"/>
  <c r="W2740" i="1"/>
  <c r="W2675" i="1"/>
  <c r="S2735" i="1"/>
  <c r="S2744" i="1"/>
  <c r="S2740" i="1"/>
  <c r="S2675" i="1"/>
  <c r="K2735" i="1"/>
  <c r="K2744" i="1"/>
  <c r="K2740" i="1"/>
  <c r="K2675" i="1"/>
  <c r="C2740" i="1"/>
  <c r="C2735" i="1"/>
  <c r="C2675" i="1"/>
  <c r="AB2074" i="1"/>
  <c r="Z2076" i="1"/>
  <c r="AB2076" i="1" s="1"/>
  <c r="G2735" i="1"/>
  <c r="G2744" i="1"/>
  <c r="G2740" i="1"/>
  <c r="G2675" i="1"/>
  <c r="Z2667" i="1"/>
  <c r="AA2667" i="1" s="1"/>
  <c r="AA2671" i="1" s="1"/>
  <c r="AA2673" i="1" s="1"/>
  <c r="AB2672" i="1"/>
  <c r="H2744" i="1"/>
  <c r="H2740" i="1"/>
  <c r="H2675" i="1"/>
  <c r="H2735" i="1"/>
  <c r="Z2086" i="1"/>
  <c r="O2735" i="1"/>
  <c r="O2744" i="1"/>
  <c r="O2740" i="1"/>
  <c r="O2675" i="1"/>
  <c r="T2744" i="1"/>
  <c r="T2740" i="1"/>
  <c r="T2675" i="1"/>
  <c r="T2735" i="1"/>
  <c r="AA2735" i="1" l="1"/>
  <c r="AA2744" i="1"/>
  <c r="AA2740" i="1"/>
  <c r="AA2675" i="1"/>
  <c r="AB2667" i="1"/>
  <c r="Z2671" i="1"/>
  <c r="D2744" i="1"/>
  <c r="D2675" i="1"/>
  <c r="D2735" i="1"/>
  <c r="AB2086" i="1"/>
  <c r="Z2088" i="1"/>
  <c r="AB2671" i="1" l="1"/>
  <c r="Z2673" i="1"/>
  <c r="Z2735" i="1" l="1"/>
  <c r="Z2744" i="1"/>
  <c r="Z2740" i="1"/>
  <c r="AB2673" i="1"/>
  <c r="AB2735" i="1" s="1"/>
  <c r="Z267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<sst xmlns="http://schemas.openxmlformats.org/spreadsheetml/2006/main" count="2225" uniqueCount="189">
  <si>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</si>
  <si>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</si>
  <si>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</si>
  <si>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</si>
  <si>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</si>
  <si>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February 29,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</si>
  <si>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</si>
  <si>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</si>
  <si>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</si>
  <si>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</si>
  <si>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</si>
  <si>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</si>
  <si>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</si>
  <si>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</si>
  <si>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</si>
  <si>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</si>
  <si>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</si>
  <si>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</si>
  <si>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</si>
  <si>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</si>
  <si>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</si>
  <si>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</si>
  <si>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</si>
  <si>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</si>
  <si>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</si>
  <si>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</si>
  <si>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</si>
  <si>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</si>
  <si>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</si>
  <si>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</si>
  <si>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</si>
  <si>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</si>
  <si>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</si>
  <si>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</si>
  <si>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</si>
  <si>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</si>
  <si>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</si>
  <si>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</si>
  <si>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</si>
  <si>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</si>
  <si>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</si>
  <si>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</si>
  <si>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</si>
  <si>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</si>
  <si>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</si>
  <si>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</si>
  <si>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</si>
  <si>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</si>
  <si>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</si>
  <si>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</si>
  <si>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</si>
  <si>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</si>
  <si>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</si>
  <si>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</si>
  <si>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</si>
  <si>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</si>
  <si>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</si>
  <si>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</si>
  <si>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</si>
  <si>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</si>
  <si>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</si>
  <si>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</si>
  <si>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</si>
  <si>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</si>
  <si>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</si>
  <si>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</si>
  <si>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</si>
  <si>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</si>
  <si>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</si>
  <si>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</si>
  <si>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</si>
  <si>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</si>
  <si>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</si>
  <si>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</si>
  <si>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</si>
  <si>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</si>
  <si>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</si>
  <si>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</si>
  <si>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</si>
  <si>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</si>
  <si>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</si>
  <si>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</si>
  <si>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</si>
  <si>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</si>
  <si>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</si>
  <si>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</si>
  <si>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</si>
  <si>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</si>
  <si>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</si>
  <si>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</si>
  <si>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</si>
  <si>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</si>
  <si>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</si>
  <si>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</si>
  <si>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</si>
  <si>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</si>
  <si>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</si>
  <si>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</si>
  <si>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</si>
  <si>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</si>
  <si>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</si>
  <si>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</si>
  <si>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</si>
  <si>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</si>
  <si>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</si>
  <si>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</si>
  <si>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</si>
  <si>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</si>
  <si>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</si>
  <si>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</si>
  <si>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</si>
  <si>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</si>
  <si>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</si>
  <si>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</si>
  <si>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</si>
  <si>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</si>
  <si>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</si>
  <si>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</si>
  <si>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</si>
  <si>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</si>
  <si>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</si>
  <si>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</si>
  <si>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</si>
  <si>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</si>
  <si>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</si>
  <si>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</si>
  <si>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</si>
  <si>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</si>
  <si>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</si>
  <si>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</si>
  <si>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</si>
  <si>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</si>
  <si>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</si>
  <si>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BMB-B-19-0026392 - For the implementation of AICS per OP approval dtd. 12/16/2019</t>
  </si>
  <si>
    <t xml:space="preserve">       ___________________</t>
  </si>
  <si>
    <t>3.   Calamity Fund</t>
  </si>
  <si>
    <t xml:space="preserve">     SARO NO. BMB-B-19-0021368 dtd. 11/25/2019 - To cover the funding requirements for the </t>
  </si>
  <si>
    <t xml:space="preserve">       FY 2019 QRF chargeable against NDRRMF, R.A. No. 11260 (FY 2019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</si>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</sst>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64" fontId="10" fillId="0" borderId="6" xfId="1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10" fontId="10" fillId="0" borderId="12" xfId="1" applyNumberFormat="1" applyFont="1" applyBorder="1"/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12" fillId="0" borderId="6" xfId="1" applyFont="1" applyBorder="1"/>
    <xf numFmtId="164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13" fillId="0" borderId="5" xfId="0" applyFont="1" applyBorder="1"/>
    <xf numFmtId="164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164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164" fontId="7" fillId="0" borderId="21" xfId="1" applyFont="1" applyBorder="1"/>
    <xf numFmtId="164" fontId="7" fillId="0" borderId="21" xfId="1" applyNumberFormat="1" applyFont="1" applyBorder="1"/>
    <xf numFmtId="10" fontId="7" fillId="0" borderId="21" xfId="1" applyNumberFormat="1" applyFont="1" applyBorder="1"/>
    <xf numFmtId="164" fontId="7" fillId="0" borderId="22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19" fillId="0" borderId="0" xfId="1" applyFont="1"/>
    <xf numFmtId="0" fontId="20" fillId="0" borderId="0" xfId="0" applyFont="1" applyBorder="1"/>
    <xf numFmtId="164" fontId="7" fillId="0" borderId="0" xfId="1" applyFont="1"/>
    <xf numFmtId="164" fontId="6" fillId="0" borderId="0" xfId="1" applyFont="1"/>
    <xf numFmtId="164" fontId="15" fillId="0" borderId="0" xfId="0" applyNumberFormat="1" applyFont="1"/>
    <xf numFmtId="0" fontId="18" fillId="0" borderId="0" xfId="0" applyFont="1"/>
    <xf numFmtId="0" fontId="2" fillId="0" borderId="23" xfId="0" applyFont="1" applyFill="1" applyBorder="1" applyAlignment="1">
      <alignment horizontal="left"/>
    </xf>
    <xf numFmtId="164" fontId="2" fillId="0" borderId="23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164" fontId="3" fillId="0" borderId="0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164" fontId="11" fillId="0" borderId="0" xfId="0" applyNumberFormat="1" applyFont="1"/>
    <xf numFmtId="164" fontId="18" fillId="0" borderId="0" xfId="1" applyFont="1"/>
    <xf numFmtId="164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164" fontId="9" fillId="0" borderId="0" xfId="1" applyFont="1"/>
    <xf numFmtId="164" fontId="13" fillId="0" borderId="0" xfId="1" applyFont="1" applyBorder="1"/>
    <xf numFmtId="164" fontId="8" fillId="0" borderId="0" xfId="1" applyFont="1"/>
    <xf numFmtId="0" fontId="3" fillId="0" borderId="23" xfId="0" applyFont="1" applyFill="1" applyBorder="1" applyAlignment="1">
      <alignment horizontal="left"/>
    </xf>
    <xf numFmtId="164" fontId="3" fillId="0" borderId="23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164" fontId="1" fillId="0" borderId="0" xfId="1" applyFont="1"/>
    <xf numFmtId="0" fontId="1" fillId="0" borderId="0" xfId="0" applyFont="1"/>
    <xf numFmtId="164" fontId="2" fillId="0" borderId="0" xfId="1" applyFont="1" applyAlignment="1">
      <alignment horizontal="center"/>
    </xf>
    <xf numFmtId="164" fontId="18" fillId="0" borderId="0" xfId="0" applyNumberFormat="1" applyFont="1"/>
    <xf numFmtId="43" fontId="0" fillId="0" borderId="0" xfId="0" applyNumberFormat="1"/>
    <xf numFmtId="164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breakdowm execom"/>
      <sheetName val="breakdowm grants-ioc"/>
      <sheetName val="EXECOM-MOOE"/>
      <sheetName val="SAOBCENTRALOFFICE101"/>
      <sheetName val="SAOB-co-others"/>
      <sheetName val="sum-co"/>
      <sheetName val="SSL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sumFO-PROJ"/>
      <sheetName val="2018 allotment"/>
      <sheetName val="2020 allotment-adjus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0</v>
          </cell>
          <cell r="G499">
            <v>195866999.99999997</v>
          </cell>
          <cell r="H499">
            <v>67004840.129999995</v>
          </cell>
          <cell r="I499">
            <v>0</v>
          </cell>
          <cell r="J499">
            <v>0</v>
          </cell>
          <cell r="K499">
            <v>0</v>
          </cell>
          <cell r="L499">
            <v>724764.27</v>
          </cell>
          <cell r="M499">
            <v>0</v>
          </cell>
          <cell r="N499">
            <v>0</v>
          </cell>
          <cell r="O499">
            <v>0</v>
          </cell>
          <cell r="P499">
            <v>724764.27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0</v>
          </cell>
          <cell r="J612">
            <v>0</v>
          </cell>
          <cell r="K612">
            <v>0</v>
          </cell>
          <cell r="L612">
            <v>72000</v>
          </cell>
          <cell r="M612">
            <v>0</v>
          </cell>
          <cell r="N612">
            <v>0</v>
          </cell>
          <cell r="O612">
            <v>0</v>
          </cell>
          <cell r="P612">
            <v>72000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0</v>
          </cell>
          <cell r="G651">
            <v>15836000</v>
          </cell>
          <cell r="H651">
            <v>3114111.3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-9.3132257461547852E-10</v>
          </cell>
          <cell r="G825">
            <v>57943000</v>
          </cell>
          <cell r="H825">
            <v>27240572.919999994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</v>
          </cell>
          <cell r="H2103">
            <v>6533595.2999999998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-1.4551915228366852E-11</v>
          </cell>
          <cell r="G2742">
            <v>5666000</v>
          </cell>
          <cell r="H2742">
            <v>2445182.8200000003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3597271.3700000006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7.4505805969238281E-9</v>
          </cell>
          <cell r="G4661">
            <v>895102000</v>
          </cell>
          <cell r="H4661">
            <v>147217338.24999997</v>
          </cell>
          <cell r="I4661">
            <v>0</v>
          </cell>
          <cell r="J4661">
            <v>0</v>
          </cell>
          <cell r="K4661">
            <v>0</v>
          </cell>
          <cell r="L4661">
            <v>3759155.2399999998</v>
          </cell>
          <cell r="M4661">
            <v>0</v>
          </cell>
          <cell r="N4661">
            <v>0</v>
          </cell>
          <cell r="O4661">
            <v>0</v>
          </cell>
          <cell r="P4661">
            <v>3759155.2399999998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0</v>
          </cell>
          <cell r="G4700">
            <v>892000</v>
          </cell>
          <cell r="H4700">
            <v>165565.32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0</v>
          </cell>
          <cell r="G4874">
            <v>6780000</v>
          </cell>
          <cell r="H4874">
            <v>1227694.1500000001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0</v>
          </cell>
          <cell r="G4913">
            <v>1068000</v>
          </cell>
          <cell r="H4913">
            <v>178747.44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9.3132257461547852E-10</v>
          </cell>
          <cell r="G5087">
            <v>42268000</v>
          </cell>
          <cell r="H5087">
            <v>1181103.47</v>
          </cell>
          <cell r="I5087">
            <v>0</v>
          </cell>
          <cell r="J5087">
            <v>0</v>
          </cell>
          <cell r="K5087">
            <v>0</v>
          </cell>
          <cell r="L5087">
            <v>428463.75</v>
          </cell>
          <cell r="M5087">
            <v>0</v>
          </cell>
          <cell r="N5087">
            <v>0</v>
          </cell>
          <cell r="O5087">
            <v>0</v>
          </cell>
          <cell r="P5087">
            <v>428463.75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0</v>
          </cell>
          <cell r="G5126">
            <v>2252000</v>
          </cell>
          <cell r="H5126">
            <v>433933.8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433933.8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0</v>
          </cell>
        </row>
        <row r="5300">
          <cell r="E5300">
            <v>30281000</v>
          </cell>
          <cell r="F5300">
            <v>1.3960743672214448E-10</v>
          </cell>
          <cell r="G5300">
            <v>30281000</v>
          </cell>
          <cell r="H5300">
            <v>2906807.72</v>
          </cell>
          <cell r="I5300">
            <v>0</v>
          </cell>
          <cell r="J5300">
            <v>0</v>
          </cell>
          <cell r="K5300">
            <v>0</v>
          </cell>
          <cell r="L5300">
            <v>60816.639999999999</v>
          </cell>
          <cell r="M5300">
            <v>0</v>
          </cell>
          <cell r="N5300">
            <v>0</v>
          </cell>
          <cell r="O5300">
            <v>0</v>
          </cell>
          <cell r="P5300">
            <v>60816.639999999999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0</v>
          </cell>
          <cell r="G5339">
            <v>3105000</v>
          </cell>
          <cell r="H5339">
            <v>544271.28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0</v>
          </cell>
          <cell r="G6152">
            <v>792000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0</v>
          </cell>
          <cell r="G6365">
            <v>792000</v>
          </cell>
          <cell r="H6365">
            <v>120584.86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0</v>
          </cell>
          <cell r="G6791">
            <v>792000</v>
          </cell>
          <cell r="H6791">
            <v>193256.44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0</v>
          </cell>
          <cell r="G7004">
            <v>792000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0</v>
          </cell>
          <cell r="G7217">
            <v>792000</v>
          </cell>
          <cell r="H7217">
            <v>10445.15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0</v>
          </cell>
          <cell r="G7430">
            <v>792000</v>
          </cell>
          <cell r="H7430">
            <v>244842.8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0</v>
          </cell>
          <cell r="G7643">
            <v>792000</v>
          </cell>
          <cell r="H7643">
            <v>164581.08000000002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0</v>
          </cell>
          <cell r="G7856">
            <v>792000</v>
          </cell>
          <cell r="H7856">
            <v>193733.42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0</v>
          </cell>
          <cell r="G8069">
            <v>792000</v>
          </cell>
          <cell r="H8069">
            <v>87602.959999999992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0</v>
          </cell>
          <cell r="G8282">
            <v>792000</v>
          </cell>
          <cell r="H8282">
            <v>32980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0</v>
          </cell>
          <cell r="G8495">
            <v>1562000</v>
          </cell>
          <cell r="H8495">
            <v>272206.67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0</v>
          </cell>
          <cell r="G8708">
            <v>792000</v>
          </cell>
          <cell r="H8708">
            <v>53754.149999999994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0</v>
          </cell>
          <cell r="G8921">
            <v>792000</v>
          </cell>
          <cell r="H8921">
            <v>251798.14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0</v>
          </cell>
          <cell r="G9134">
            <v>1562000</v>
          </cell>
          <cell r="H9134">
            <v>40815.5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0</v>
          </cell>
          <cell r="G9347">
            <v>792000</v>
          </cell>
          <cell r="H9347">
            <v>321251.20999999996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0</v>
          </cell>
          <cell r="J9879">
            <v>0</v>
          </cell>
          <cell r="K9879">
            <v>0</v>
          </cell>
          <cell r="L9879">
            <v>825699639.57000005</v>
          </cell>
          <cell r="M9879">
            <v>0</v>
          </cell>
          <cell r="N9879">
            <v>0</v>
          </cell>
          <cell r="O9879">
            <v>0</v>
          </cell>
          <cell r="P9879">
            <v>825699639.57000005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-1.4901161193847656E-8</v>
          </cell>
          <cell r="G9992">
            <v>103704692000.00002</v>
          </cell>
          <cell r="H9992">
            <v>7456037670.2400007</v>
          </cell>
          <cell r="I9992">
            <v>0</v>
          </cell>
          <cell r="J9992">
            <v>0</v>
          </cell>
          <cell r="K9992">
            <v>0</v>
          </cell>
          <cell r="L9992">
            <v>240263955.87</v>
          </cell>
          <cell r="M9992">
            <v>0</v>
          </cell>
          <cell r="N9992">
            <v>0</v>
          </cell>
          <cell r="O9992">
            <v>0</v>
          </cell>
          <cell r="P9992">
            <v>240263955.87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0</v>
          </cell>
          <cell r="G9998">
            <v>509561000</v>
          </cell>
          <cell r="H9998">
            <v>784080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2396769000</v>
          </cell>
          <cell r="F10418">
            <v>0</v>
          </cell>
          <cell r="G10418">
            <v>2396768999.9999995</v>
          </cell>
          <cell r="H10418">
            <v>43312213.579999991</v>
          </cell>
          <cell r="I10418">
            <v>0</v>
          </cell>
          <cell r="J10418">
            <v>0</v>
          </cell>
          <cell r="K10418">
            <v>0</v>
          </cell>
          <cell r="L10418">
            <v>24572569.719999999</v>
          </cell>
          <cell r="M10418">
            <v>0</v>
          </cell>
          <cell r="N10418">
            <v>0</v>
          </cell>
          <cell r="O10418">
            <v>0</v>
          </cell>
          <cell r="P10418">
            <v>24572569.719999999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5159909646.6899996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354435000</v>
          </cell>
          <cell r="F14903">
            <v>0</v>
          </cell>
          <cell r="G14903">
            <v>354435000</v>
          </cell>
          <cell r="H14903">
            <v>12191231.960000001</v>
          </cell>
          <cell r="I14903">
            <v>0</v>
          </cell>
          <cell r="J14903">
            <v>0</v>
          </cell>
          <cell r="K14903">
            <v>0</v>
          </cell>
          <cell r="L14903">
            <v>8466075.3900000006</v>
          </cell>
          <cell r="M14903">
            <v>0</v>
          </cell>
          <cell r="N14903">
            <v>0</v>
          </cell>
          <cell r="O14903">
            <v>0</v>
          </cell>
          <cell r="P14903">
            <v>8466075.3900000006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0</v>
          </cell>
          <cell r="G14938">
            <v>114459000</v>
          </cell>
          <cell r="H14938">
            <v>1853063</v>
          </cell>
          <cell r="I14938">
            <v>0</v>
          </cell>
          <cell r="J14938">
            <v>0</v>
          </cell>
          <cell r="K14938">
            <v>0</v>
          </cell>
          <cell r="L14938">
            <v>1853063</v>
          </cell>
          <cell r="M14938">
            <v>0</v>
          </cell>
          <cell r="N14938">
            <v>0</v>
          </cell>
          <cell r="O14938">
            <v>0</v>
          </cell>
          <cell r="P14938">
            <v>1853063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0</v>
          </cell>
          <cell r="G15003">
            <v>124305000</v>
          </cell>
          <cell r="H15003">
            <v>35702502.159999996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0</v>
          </cell>
          <cell r="G15116">
            <v>349144000</v>
          </cell>
          <cell r="H15116">
            <v>122103960.37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0</v>
          </cell>
          <cell r="G15155">
            <v>9395000</v>
          </cell>
          <cell r="H15155">
            <v>1860416.58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0</v>
          </cell>
          <cell r="G15216">
            <v>24576000</v>
          </cell>
          <cell r="H15216">
            <v>5929423.0500000007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0</v>
          </cell>
          <cell r="G15329">
            <v>48508000</v>
          </cell>
          <cell r="H15329">
            <v>19066210.73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0</v>
          </cell>
          <cell r="G15368">
            <v>1619000</v>
          </cell>
          <cell r="H15368">
            <v>475865.94999999995</v>
          </cell>
          <cell r="I15368">
            <v>0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0</v>
          </cell>
          <cell r="G15429">
            <v>12320000</v>
          </cell>
          <cell r="H15429">
            <v>2983721.54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0</v>
          </cell>
          <cell r="G15542">
            <v>25203000</v>
          </cell>
          <cell r="H15542">
            <v>3609873.6899999995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0</v>
          </cell>
          <cell r="G15581">
            <v>685000</v>
          </cell>
          <cell r="H15581">
            <v>102111.12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0</v>
          </cell>
          <cell r="G15642">
            <v>11368000</v>
          </cell>
          <cell r="H15642">
            <v>3587923.08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0</v>
          </cell>
          <cell r="G15755">
            <v>21527000</v>
          </cell>
          <cell r="H15755">
            <v>9457076.2300000004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0</v>
          </cell>
          <cell r="G15794">
            <v>415000</v>
          </cell>
          <cell r="H15794">
            <v>88613.64</v>
          </cell>
          <cell r="I15794">
            <v>0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0</v>
          </cell>
          <cell r="G15855">
            <v>21817000</v>
          </cell>
          <cell r="H15855">
            <v>8381879.5799999991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0</v>
          </cell>
          <cell r="G15968">
            <v>73953000</v>
          </cell>
          <cell r="H15968">
            <v>14184061.560000001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0</v>
          </cell>
          <cell r="G16007">
            <v>1217000</v>
          </cell>
          <cell r="H16007">
            <v>303101.88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0</v>
          </cell>
          <cell r="G16068">
            <v>36045000</v>
          </cell>
          <cell r="H16068">
            <v>9020247.0199999996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0</v>
          </cell>
          <cell r="G16181">
            <v>69557000</v>
          </cell>
          <cell r="H16181">
            <v>16098605.720000001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0</v>
          </cell>
          <cell r="G16220">
            <v>2785000</v>
          </cell>
          <cell r="H16220">
            <v>434066.89999999997</v>
          </cell>
          <cell r="I16220">
            <v>0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0</v>
          </cell>
          <cell r="G16281">
            <v>612000</v>
          </cell>
          <cell r="H16281">
            <v>148217.4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0</v>
          </cell>
          <cell r="G16394">
            <v>4956000</v>
          </cell>
          <cell r="H16394">
            <v>1610977.8599999999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0</v>
          </cell>
          <cell r="G16433">
            <v>48000</v>
          </cell>
          <cell r="H16433">
            <v>12163.08</v>
          </cell>
          <cell r="I16433">
            <v>0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0</v>
          </cell>
          <cell r="G16494">
            <v>13964000</v>
          </cell>
          <cell r="H16494">
            <v>7079829.7600000007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0</v>
          </cell>
          <cell r="G16607">
            <v>23166000</v>
          </cell>
          <cell r="H16607">
            <v>9905972.8299999982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0</v>
          </cell>
          <cell r="G16646">
            <v>627000</v>
          </cell>
          <cell r="H16646">
            <v>120467.49</v>
          </cell>
          <cell r="I16646">
            <v>0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0</v>
          </cell>
          <cell r="G16820">
            <v>20289000</v>
          </cell>
          <cell r="H16820">
            <v>4900364.2700000005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0</v>
          </cell>
          <cell r="G16859">
            <v>959000</v>
          </cell>
          <cell r="H16859">
            <v>179530.08</v>
          </cell>
          <cell r="I16859">
            <v>0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0</v>
          </cell>
          <cell r="G16920">
            <v>26545000</v>
          </cell>
          <cell r="H16920">
            <v>6750619.2400000002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0</v>
          </cell>
          <cell r="G17033">
            <v>34145000</v>
          </cell>
          <cell r="H17033">
            <v>18550824.949999999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0</v>
          </cell>
          <cell r="G17072">
            <v>1880000</v>
          </cell>
          <cell r="H17072">
            <v>485975.37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0</v>
          </cell>
          <cell r="G17246">
            <v>38583000</v>
          </cell>
          <cell r="H17246">
            <v>6989238.2699999996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0</v>
          </cell>
          <cell r="G17285">
            <v>1477000</v>
          </cell>
          <cell r="H17285">
            <v>385513.92000000004</v>
          </cell>
          <cell r="I17285">
            <v>0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0</v>
          </cell>
          <cell r="G17346">
            <v>29629000</v>
          </cell>
          <cell r="H17346">
            <v>10172577.379999999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0</v>
          </cell>
          <cell r="G17459">
            <v>150564000</v>
          </cell>
          <cell r="H17459">
            <v>24265284.419999998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0</v>
          </cell>
          <cell r="G17498">
            <v>2040000</v>
          </cell>
          <cell r="H17498">
            <v>362284.32</v>
          </cell>
          <cell r="I17498">
            <v>0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0</v>
          </cell>
          <cell r="G17559">
            <v>15861000</v>
          </cell>
          <cell r="H17559">
            <v>4028367.6500000004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-4.6566128730773926E-10</v>
          </cell>
          <cell r="G17672">
            <v>35704000</v>
          </cell>
          <cell r="H17672">
            <v>5620760.8799999999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0</v>
          </cell>
          <cell r="G17711">
            <v>860000</v>
          </cell>
          <cell r="H17711">
            <v>240029.44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0</v>
          </cell>
          <cell r="G17772">
            <v>26728000</v>
          </cell>
          <cell r="H17772">
            <v>8222098.1699999999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0</v>
          </cell>
          <cell r="G17885">
            <v>58881000</v>
          </cell>
          <cell r="H17885">
            <v>16134708.59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0</v>
          </cell>
          <cell r="G17924">
            <v>1656000</v>
          </cell>
          <cell r="H17924">
            <v>458854.62999999995</v>
          </cell>
          <cell r="I17924">
            <v>0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0</v>
          </cell>
          <cell r="G17985">
            <v>12397000</v>
          </cell>
          <cell r="H17985">
            <v>2782529.56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0</v>
          </cell>
          <cell r="G18098">
            <v>23322000</v>
          </cell>
          <cell r="H18098">
            <v>3113903.81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0</v>
          </cell>
          <cell r="G18137">
            <v>583000</v>
          </cell>
          <cell r="H18137">
            <v>89097.600000000006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0</v>
          </cell>
          <cell r="G18311">
            <v>22788000</v>
          </cell>
          <cell r="H18311">
            <v>9392955.9000000004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0</v>
          </cell>
          <cell r="G18350">
            <v>74000</v>
          </cell>
          <cell r="H18350">
            <v>19572.84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179479000</v>
          </cell>
          <cell r="F18737">
            <v>0</v>
          </cell>
          <cell r="G18737">
            <v>179479000</v>
          </cell>
          <cell r="H18737">
            <v>1093633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1221149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740431.94000000006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1622031.7999999998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0</v>
          </cell>
          <cell r="G20441">
            <v>293233000</v>
          </cell>
          <cell r="H20441">
            <v>1373846.94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0</v>
          </cell>
          <cell r="G20654">
            <v>365998999.99999994</v>
          </cell>
          <cell r="H20654">
            <v>281506959.81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0</v>
          </cell>
          <cell r="G20867">
            <v>215179000</v>
          </cell>
          <cell r="H20867">
            <v>163367581.80000004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296208.95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1.1641532182693481E-10</v>
          </cell>
          <cell r="G21506">
            <v>295569000</v>
          </cell>
          <cell r="H21506">
            <v>920248.48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0</v>
          </cell>
          <cell r="G21719">
            <v>312143000</v>
          </cell>
          <cell r="H21719">
            <v>223432078.57999998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0</v>
          </cell>
          <cell r="G21932">
            <v>186446000</v>
          </cell>
          <cell r="H21932">
            <v>665253.47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81816992.920000002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0</v>
          </cell>
          <cell r="G22784">
            <v>999065000</v>
          </cell>
          <cell r="H22784">
            <v>213606.84</v>
          </cell>
          <cell r="I22784">
            <v>0</v>
          </cell>
          <cell r="J22784">
            <v>0</v>
          </cell>
          <cell r="K22784">
            <v>0</v>
          </cell>
          <cell r="L22784">
            <v>9792</v>
          </cell>
          <cell r="M22784">
            <v>0</v>
          </cell>
          <cell r="N22784">
            <v>0</v>
          </cell>
          <cell r="O22784">
            <v>0</v>
          </cell>
          <cell r="P22784">
            <v>9792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-1.1641532182693481E-10</v>
          </cell>
          <cell r="G22997">
            <v>1272076000</v>
          </cell>
          <cell r="H22997">
            <v>8918549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274953297.78000003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0</v>
          </cell>
          <cell r="G23636">
            <v>1252229000</v>
          </cell>
          <cell r="H23636">
            <v>2340177.4099999997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0</v>
          </cell>
          <cell r="G23849">
            <v>642085000</v>
          </cell>
          <cell r="H23849">
            <v>187756562.44999999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0</v>
          </cell>
          <cell r="G24062">
            <v>1889738000</v>
          </cell>
          <cell r="H24062">
            <v>752825.42999999993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0</v>
          </cell>
          <cell r="G24275">
            <v>1149114000</v>
          </cell>
          <cell r="H24275">
            <v>3707052.9099999997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0</v>
          </cell>
          <cell r="G24701">
            <v>2363538000</v>
          </cell>
          <cell r="H24701">
            <v>769462154.16999996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0</v>
          </cell>
          <cell r="G24914">
            <v>1900601000</v>
          </cell>
          <cell r="H24914">
            <v>17472903.149999999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0</v>
          </cell>
          <cell r="G25127">
            <v>1730155000</v>
          </cell>
          <cell r="H25127">
            <v>1713573.6300000001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0</v>
          </cell>
          <cell r="G25340">
            <v>1221293000</v>
          </cell>
          <cell r="H25340">
            <v>2351909.0300000003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0</v>
          </cell>
          <cell r="G25553">
            <v>1281988000</v>
          </cell>
          <cell r="H25553">
            <v>623984240.06000006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0</v>
          </cell>
          <cell r="G25979">
            <v>1558967000</v>
          </cell>
          <cell r="H25979">
            <v>511812908.81999999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0</v>
          </cell>
          <cell r="G26192">
            <v>1092124000.0000002</v>
          </cell>
          <cell r="H26192">
            <v>331189070.58999997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0</v>
          </cell>
          <cell r="G26405">
            <v>109140000</v>
          </cell>
          <cell r="H26405">
            <v>29169301.300000001</v>
          </cell>
          <cell r="I26405">
            <v>0</v>
          </cell>
          <cell r="J26405">
            <v>0</v>
          </cell>
          <cell r="K26405">
            <v>0</v>
          </cell>
          <cell r="L26405">
            <v>29061451.300000001</v>
          </cell>
          <cell r="M26405">
            <v>0</v>
          </cell>
          <cell r="N26405">
            <v>0</v>
          </cell>
          <cell r="O26405">
            <v>0</v>
          </cell>
          <cell r="P26405">
            <v>29061451.300000001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41725000</v>
          </cell>
          <cell r="F26718">
            <v>0</v>
          </cell>
          <cell r="G26718">
            <v>41725000</v>
          </cell>
          <cell r="H26718">
            <v>10649309.560000001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6566304000</v>
          </cell>
          <cell r="F26831">
            <v>0</v>
          </cell>
          <cell r="G26831">
            <v>6566304000</v>
          </cell>
          <cell r="H26831">
            <v>879414831.31000006</v>
          </cell>
          <cell r="I26831">
            <v>0</v>
          </cell>
          <cell r="J26831">
            <v>0</v>
          </cell>
          <cell r="K26831">
            <v>0</v>
          </cell>
          <cell r="L26831">
            <v>773866407.20000005</v>
          </cell>
          <cell r="M26831">
            <v>0</v>
          </cell>
          <cell r="N26831">
            <v>0</v>
          </cell>
          <cell r="O26831">
            <v>0</v>
          </cell>
          <cell r="P26831">
            <v>773866407.20000005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0</v>
          </cell>
          <cell r="G26870">
            <v>2762000</v>
          </cell>
          <cell r="H26870">
            <v>434008.04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0</v>
          </cell>
          <cell r="G30665">
            <v>10970000</v>
          </cell>
          <cell r="H30665">
            <v>821631</v>
          </cell>
          <cell r="I30665">
            <v>0</v>
          </cell>
          <cell r="J30665">
            <v>0</v>
          </cell>
          <cell r="K30665">
            <v>0</v>
          </cell>
          <cell r="L30665">
            <v>821631</v>
          </cell>
          <cell r="M30665">
            <v>0</v>
          </cell>
          <cell r="N30665">
            <v>0</v>
          </cell>
          <cell r="O30665">
            <v>0</v>
          </cell>
          <cell r="P30665">
            <v>821631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6.9849193096160889E-10</v>
          </cell>
          <cell r="G30881">
            <v>34306000</v>
          </cell>
          <cell r="H30881">
            <v>3487151.46</v>
          </cell>
          <cell r="I30881">
            <v>0</v>
          </cell>
          <cell r="J30881">
            <v>0</v>
          </cell>
          <cell r="K30881">
            <v>0</v>
          </cell>
          <cell r="L30881">
            <v>3118805.46</v>
          </cell>
          <cell r="M30881">
            <v>0</v>
          </cell>
          <cell r="N30881">
            <v>0</v>
          </cell>
          <cell r="O30881">
            <v>0</v>
          </cell>
          <cell r="P30881">
            <v>3118805.46</v>
          </cell>
          <cell r="Q30881">
            <v>368346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0</v>
          </cell>
          <cell r="J31094">
            <v>0</v>
          </cell>
          <cell r="K31094">
            <v>0</v>
          </cell>
          <cell r="L31094">
            <v>3132120.36</v>
          </cell>
          <cell r="M31094">
            <v>0</v>
          </cell>
          <cell r="N31094">
            <v>0</v>
          </cell>
          <cell r="O31094">
            <v>0</v>
          </cell>
          <cell r="P31094">
            <v>3132120.36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0</v>
          </cell>
          <cell r="J31307">
            <v>0</v>
          </cell>
          <cell r="K31307">
            <v>0</v>
          </cell>
          <cell r="L31307">
            <v>16009913.41</v>
          </cell>
          <cell r="M31307">
            <v>0</v>
          </cell>
          <cell r="N31307">
            <v>0</v>
          </cell>
          <cell r="O31307">
            <v>0</v>
          </cell>
          <cell r="P31307">
            <v>16009913.41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23337071.809999999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0</v>
          </cell>
          <cell r="G31733">
            <v>67840000</v>
          </cell>
          <cell r="H31733">
            <v>12309098.550000001</v>
          </cell>
          <cell r="I31733">
            <v>0</v>
          </cell>
          <cell r="J31733">
            <v>0</v>
          </cell>
          <cell r="K31733">
            <v>0</v>
          </cell>
          <cell r="L31733">
            <v>1726212.6099999999</v>
          </cell>
          <cell r="M31733">
            <v>0</v>
          </cell>
          <cell r="N31733">
            <v>0</v>
          </cell>
          <cell r="O31733">
            <v>0</v>
          </cell>
          <cell r="P31733">
            <v>1726212.6099999999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0</v>
          </cell>
          <cell r="J32372">
            <v>0</v>
          </cell>
          <cell r="K32372">
            <v>0</v>
          </cell>
          <cell r="L32372">
            <v>336110.58999999997</v>
          </cell>
          <cell r="M32372">
            <v>0</v>
          </cell>
          <cell r="N32372">
            <v>0</v>
          </cell>
          <cell r="O32372">
            <v>0</v>
          </cell>
          <cell r="P32372">
            <v>336110.58999999997</v>
          </cell>
          <cell r="Q32372">
            <v>243822</v>
          </cell>
          <cell r="R32372">
            <v>0</v>
          </cell>
          <cell r="S32372">
            <v>1612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0</v>
          </cell>
          <cell r="G32585">
            <v>1487000</v>
          </cell>
          <cell r="H32585">
            <v>314457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0</v>
          </cell>
          <cell r="G32798">
            <v>995000</v>
          </cell>
          <cell r="H32798">
            <v>179056.6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0</v>
          </cell>
          <cell r="G33437">
            <v>920000</v>
          </cell>
          <cell r="H33437">
            <v>130509.08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-7.2759576141834259E-12</v>
          </cell>
          <cell r="G33650">
            <v>792000</v>
          </cell>
          <cell r="H33650">
            <v>180308.95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0</v>
          </cell>
          <cell r="G33863">
            <v>687000</v>
          </cell>
          <cell r="H33863">
            <v>43440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0</v>
          </cell>
          <cell r="G34076">
            <v>771000</v>
          </cell>
          <cell r="H34076">
            <v>180034.93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0</v>
          </cell>
          <cell r="G34289">
            <v>915000</v>
          </cell>
          <cell r="H34289">
            <v>252481.3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0</v>
          </cell>
          <cell r="G34502">
            <v>943000</v>
          </cell>
          <cell r="H34502">
            <v>290655.75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0</v>
          </cell>
          <cell r="G35141">
            <v>805000</v>
          </cell>
          <cell r="H35141">
            <v>309694.52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0</v>
          </cell>
          <cell r="G35354">
            <v>1013000</v>
          </cell>
          <cell r="H35354">
            <v>418898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0</v>
          </cell>
          <cell r="G35567">
            <v>985000</v>
          </cell>
          <cell r="H35567">
            <v>103795.31000000001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0</v>
          </cell>
          <cell r="G35780">
            <v>1228000</v>
          </cell>
          <cell r="H35780">
            <v>321157.13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669902535.76999986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1892672000</v>
          </cell>
          <cell r="F36419">
            <v>0</v>
          </cell>
          <cell r="G36419">
            <v>1892671999.9999998</v>
          </cell>
          <cell r="H36419">
            <v>166875815.53999999</v>
          </cell>
          <cell r="I36419">
            <v>0</v>
          </cell>
          <cell r="J36419">
            <v>0</v>
          </cell>
          <cell r="K36419">
            <v>0</v>
          </cell>
          <cell r="L36419">
            <v>151011713.14999998</v>
          </cell>
          <cell r="M36419">
            <v>0</v>
          </cell>
          <cell r="N36419">
            <v>0</v>
          </cell>
          <cell r="O36419">
            <v>0</v>
          </cell>
          <cell r="P36419">
            <v>151011713.14999998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0</v>
          </cell>
          <cell r="G36632">
            <v>46535000</v>
          </cell>
          <cell r="H36632">
            <v>8466108.8100000005</v>
          </cell>
          <cell r="I36632">
            <v>0</v>
          </cell>
          <cell r="J36632">
            <v>0</v>
          </cell>
          <cell r="K36632">
            <v>0</v>
          </cell>
          <cell r="L36632">
            <v>2082949.65</v>
          </cell>
          <cell r="M36632">
            <v>0</v>
          </cell>
          <cell r="N36632">
            <v>0</v>
          </cell>
          <cell r="O36632">
            <v>0</v>
          </cell>
          <cell r="P36632">
            <v>2082949.65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494560611.42000002</v>
          </cell>
          <cell r="I36845">
            <v>0</v>
          </cell>
          <cell r="J36845">
            <v>0</v>
          </cell>
          <cell r="K36845">
            <v>0</v>
          </cell>
          <cell r="L36845">
            <v>194343856.86999997</v>
          </cell>
          <cell r="M36845">
            <v>0</v>
          </cell>
          <cell r="N36845">
            <v>0</v>
          </cell>
          <cell r="O36845">
            <v>0</v>
          </cell>
          <cell r="P36845">
            <v>194343856.86999997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0</v>
          </cell>
          <cell r="G37913">
            <v>40388000</v>
          </cell>
          <cell r="H37913">
            <v>6726714.790000001</v>
          </cell>
          <cell r="I37913">
            <v>0</v>
          </cell>
          <cell r="J37913">
            <v>0</v>
          </cell>
          <cell r="K37913">
            <v>0</v>
          </cell>
          <cell r="L37913">
            <v>1698058.79</v>
          </cell>
          <cell r="M37913">
            <v>0</v>
          </cell>
          <cell r="N37913">
            <v>0</v>
          </cell>
          <cell r="O37913">
            <v>0</v>
          </cell>
          <cell r="P37913">
            <v>1698058.79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0</v>
          </cell>
          <cell r="G37952">
            <v>1640000</v>
          </cell>
          <cell r="H37952">
            <v>264556.08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12138913.300000003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0</v>
          </cell>
          <cell r="G38655">
            <v>84247000</v>
          </cell>
          <cell r="H38655">
            <v>20112982.169999998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0</v>
          </cell>
          <cell r="G38768">
            <v>13944000</v>
          </cell>
          <cell r="H38768">
            <v>1544642.9899999998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0</v>
          </cell>
          <cell r="G38807">
            <v>7112000</v>
          </cell>
          <cell r="H38807">
            <v>1227177.79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0</v>
          </cell>
          <cell r="G38981">
            <v>7696000</v>
          </cell>
          <cell r="H38981">
            <v>2519787.56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0</v>
          </cell>
          <cell r="G39020">
            <v>4206000</v>
          </cell>
          <cell r="H39020">
            <v>1040124.22</v>
          </cell>
          <cell r="I39020">
            <v>0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0</v>
          </cell>
          <cell r="G39194">
            <v>6912000</v>
          </cell>
          <cell r="H39194">
            <v>1287343.8399999999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0</v>
          </cell>
          <cell r="G39233">
            <v>3718000</v>
          </cell>
          <cell r="H39233">
            <v>613036.23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0</v>
          </cell>
          <cell r="G39407">
            <v>10722000</v>
          </cell>
          <cell r="H39407">
            <v>1936758.61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0</v>
          </cell>
          <cell r="G39446">
            <v>3380000</v>
          </cell>
          <cell r="H39446">
            <v>911457.05</v>
          </cell>
          <cell r="I39446">
            <v>0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0</v>
          </cell>
          <cell r="G39507">
            <v>60750000</v>
          </cell>
          <cell r="H39507">
            <v>12966362.850000001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0</v>
          </cell>
          <cell r="G39620">
            <v>13012000</v>
          </cell>
          <cell r="H39620">
            <v>975974.22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0</v>
          </cell>
          <cell r="G39659">
            <v>5021000</v>
          </cell>
          <cell r="H39659">
            <v>1284970.8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-1.4551915228366852E-10</v>
          </cell>
          <cell r="G39720">
            <v>54018000</v>
          </cell>
          <cell r="H39720">
            <v>11776847.190000001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0</v>
          </cell>
          <cell r="G39833">
            <v>8142000</v>
          </cell>
          <cell r="H39833">
            <v>540603.52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0</v>
          </cell>
          <cell r="G39872">
            <v>4538000</v>
          </cell>
          <cell r="H39872">
            <v>1184716.7</v>
          </cell>
          <cell r="I39872">
            <v>0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0</v>
          </cell>
          <cell r="G40046">
            <v>11396000</v>
          </cell>
          <cell r="H40046">
            <v>2524127.0099999998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0</v>
          </cell>
          <cell r="G40085">
            <v>3766000</v>
          </cell>
          <cell r="H40085">
            <v>991035.25</v>
          </cell>
          <cell r="I40085">
            <v>0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0</v>
          </cell>
          <cell r="G40146">
            <v>51981000</v>
          </cell>
          <cell r="H40146">
            <v>22084182.190000001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0</v>
          </cell>
          <cell r="G40259">
            <v>7006000</v>
          </cell>
          <cell r="H40259">
            <v>1114654.8700000001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0</v>
          </cell>
          <cell r="G40298">
            <v>4495000</v>
          </cell>
          <cell r="H40298">
            <v>1145418.3799999999</v>
          </cell>
          <cell r="I40298">
            <v>0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0</v>
          </cell>
          <cell r="G40472">
            <v>7380000</v>
          </cell>
          <cell r="H40472">
            <v>597580.06000000006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0</v>
          </cell>
          <cell r="G40511">
            <v>4686000</v>
          </cell>
          <cell r="H40511">
            <v>1234387.46</v>
          </cell>
          <cell r="I40511">
            <v>0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0</v>
          </cell>
          <cell r="G40685">
            <v>6604000</v>
          </cell>
          <cell r="H40685">
            <v>2684217.12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0</v>
          </cell>
          <cell r="G40724">
            <v>4347000</v>
          </cell>
          <cell r="H40724">
            <v>1149688.01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2.9103830456733704E-11</v>
          </cell>
          <cell r="G40785">
            <v>40128000</v>
          </cell>
          <cell r="H40785">
            <v>9253132.1600000001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0</v>
          </cell>
          <cell r="G40898">
            <v>7701000</v>
          </cell>
          <cell r="H40898">
            <v>786736.96000000008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0</v>
          </cell>
          <cell r="G40937">
            <v>3475000</v>
          </cell>
          <cell r="H40937">
            <v>956789.6399999999</v>
          </cell>
          <cell r="I40937">
            <v>0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0</v>
          </cell>
          <cell r="G41111">
            <v>10094000</v>
          </cell>
          <cell r="H41111">
            <v>2745955.81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0</v>
          </cell>
          <cell r="G41150">
            <v>4884000</v>
          </cell>
          <cell r="H41150">
            <v>782589.95</v>
          </cell>
          <cell r="I41150">
            <v>0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0</v>
          </cell>
          <cell r="G41363">
            <v>4855000</v>
          </cell>
          <cell r="H41363">
            <v>1130266.44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0</v>
          </cell>
          <cell r="G41537">
            <v>7791000</v>
          </cell>
          <cell r="H41537">
            <v>2600766.4900000002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0</v>
          </cell>
          <cell r="G41576">
            <v>4367000</v>
          </cell>
          <cell r="H41576">
            <v>1236358.6099999999</v>
          </cell>
          <cell r="I41576">
            <v>0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0</v>
          </cell>
          <cell r="G41750">
            <v>9496000</v>
          </cell>
          <cell r="H41750">
            <v>192091.21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0</v>
          </cell>
          <cell r="G41789">
            <v>4646000</v>
          </cell>
          <cell r="H41789">
            <v>727692.96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0</v>
          </cell>
          <cell r="G41963">
            <v>6018000</v>
          </cell>
          <cell r="H41963">
            <v>1700966.33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0</v>
          </cell>
          <cell r="G42002">
            <v>3247000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-2.3283064365386963E-10</v>
          </cell>
          <cell r="G42176">
            <v>24262000</v>
          </cell>
          <cell r="H42176">
            <v>4233107.49</v>
          </cell>
          <cell r="I42176">
            <v>0</v>
          </cell>
          <cell r="J42176">
            <v>0</v>
          </cell>
          <cell r="K42176">
            <v>0</v>
          </cell>
          <cell r="L42176">
            <v>324428</v>
          </cell>
          <cell r="M42176">
            <v>0</v>
          </cell>
          <cell r="N42176">
            <v>0</v>
          </cell>
          <cell r="O42176">
            <v>0</v>
          </cell>
          <cell r="P42176">
            <v>324428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0</v>
          </cell>
          <cell r="G42215">
            <v>1201000</v>
          </cell>
          <cell r="H42215">
            <v>135409.44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154729532000</v>
          </cell>
          <cell r="F42643">
            <v>1.6344711184501648E-7</v>
          </cell>
          <cell r="H42643">
            <v>15074977796.930002</v>
          </cell>
          <cell r="I42643">
            <v>0</v>
          </cell>
          <cell r="J42643">
            <v>0</v>
          </cell>
          <cell r="K42643">
            <v>0</v>
          </cell>
          <cell r="L42643">
            <v>2283443953.8400002</v>
          </cell>
          <cell r="M42643">
            <v>0</v>
          </cell>
          <cell r="N42643">
            <v>0</v>
          </cell>
          <cell r="O42643">
            <v>0</v>
          </cell>
          <cell r="P42643">
            <v>2283443953.8400002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15074977796.930002</v>
          </cell>
          <cell r="AD42643">
            <v>139654554203.07001</v>
          </cell>
        </row>
        <row r="43069">
          <cell r="E43069">
            <v>6678000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4316">
          <cell r="E54316">
            <v>154861844788</v>
          </cell>
          <cell r="F54316">
            <v>1.6344711184501648E-7</v>
          </cell>
          <cell r="G54316">
            <v>154861844788</v>
          </cell>
          <cell r="H54316">
            <v>15135194243.690002</v>
          </cell>
          <cell r="I54316">
            <v>0</v>
          </cell>
          <cell r="J54316">
            <v>0</v>
          </cell>
          <cell r="K54316">
            <v>0</v>
          </cell>
          <cell r="L54316">
            <v>2283443953.8400002</v>
          </cell>
          <cell r="M54316">
            <v>0</v>
          </cell>
          <cell r="N54316">
            <v>0</v>
          </cell>
          <cell r="O54316">
            <v>0</v>
          </cell>
          <cell r="P54316">
            <v>2283443953.8400002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15135194243.690002</v>
          </cell>
          <cell r="AD54316">
            <v>139726650544.31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5">
          <cell r="F75">
            <v>0</v>
          </cell>
        </row>
        <row r="84">
          <cell r="G84">
            <v>154603713000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57"/>
  <sheetViews>
    <sheetView tabSelected="1" topLeftCell="A8" zoomScale="97" zoomScaleNormal="97" workbookViewId="0">
      <pane xSplit="3" ySplit="3" topLeftCell="D2665" activePane="bottomRight" state="frozen"/>
      <selection activeCell="A8" sqref="A8"/>
      <selection pane="topRight" activeCell="D8" sqref="D8"/>
      <selection pane="bottomLeft" activeCell="A11" sqref="A11"/>
      <selection pane="bottomRight" activeCell="D2667" sqref="D2667"/>
    </sheetView>
  </sheetViews>
  <sheetFormatPr defaultRowHeight="15" customHeight="1" x14ac:dyDescent="0.25"/>
  <cols>
    <col min="1" max="1" width="50.88671875" customWidth="1"/>
    <col min="2" max="3" width="24.6640625" style="2" hidden="1" customWidth="1"/>
    <col min="4" max="4" width="24.6640625" style="2" customWidth="1"/>
    <col min="5" max="5" width="18.33203125" style="2" hidden="1" customWidth="1"/>
    <col min="6" max="6" width="20.6640625" style="2" hidden="1" customWidth="1"/>
    <col min="7" max="7" width="16.6640625" style="2" hidden="1" customWidth="1"/>
    <col min="8" max="8" width="20.109375" style="2" hidden="1" customWidth="1"/>
    <col min="9" max="9" width="17.44140625" style="2" hidden="1" customWidth="1"/>
    <col min="10" max="10" width="19" style="2" hidden="1" customWidth="1"/>
    <col min="11" max="11" width="19.5546875" style="2" hidden="1" customWidth="1"/>
    <col min="12" max="12" width="18.6640625" style="2" hidden="1" customWidth="1"/>
    <col min="13" max="14" width="17.44140625" style="2" hidden="1" customWidth="1"/>
    <col min="15" max="15" width="19.44140625" style="2" hidden="1" customWidth="1"/>
    <col min="16" max="16" width="18.109375" style="2" hidden="1" customWidth="1"/>
    <col min="17" max="17" width="20.44140625" style="2" hidden="1" customWidth="1"/>
    <col min="18" max="18" width="19.109375" style="2" hidden="1" customWidth="1"/>
    <col min="19" max="19" width="23.44140625" style="2" hidden="1" customWidth="1"/>
    <col min="20" max="20" width="23.109375" style="2" hidden="1" customWidth="1"/>
    <col min="21" max="21" width="18.88671875" style="3" hidden="1" customWidth="1"/>
    <col min="22" max="25" width="18.88671875" hidden="1" customWidth="1"/>
    <col min="26" max="26" width="21.6640625" customWidth="1"/>
    <col min="27" max="27" width="20.88671875" customWidth="1"/>
    <col min="28" max="28" width="14" customWidth="1"/>
    <col min="29" max="29" width="12.109375" customWidth="1"/>
  </cols>
  <sheetData>
    <row r="1" spans="1:30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6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6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6" x14ac:dyDescent="0.3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8" thickBot="1" x14ac:dyDescent="0.3"/>
    <row r="8" spans="1:30" s="10" customFormat="1" ht="17.25" customHeight="1" thickBot="1" x14ac:dyDescent="0.35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3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5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3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5">
      <c r="A15" s="36" t="s">
        <v>34</v>
      </c>
      <c r="B15" s="31">
        <f t="shared" ref="B15:Q18" si="0">B25+B35+B45+B55+B65+B75+B85+B95+B105+B115+B125+B135+B145+B155+B165+B175+B185</f>
        <v>195867000</v>
      </c>
      <c r="C15" s="31">
        <f t="shared" si="0"/>
        <v>0</v>
      </c>
      <c r="D15" s="31">
        <f>D25+D35+D45+D55+D65+D75+D85+D95+D105+D115+D125+D135+D145+D155+D165+D175+D185</f>
        <v>195866999.99999997</v>
      </c>
      <c r="E15" s="31">
        <f t="shared" ref="E15:Y18" si="1">E25+E35+E45+E55+E65+E75+E85+E95+E105+E115+E125+E135+E145+E155+E165+E175+E185</f>
        <v>67004840.129999995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724764.27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724764.27</v>
      </c>
      <c r="N15" s="31">
        <f t="shared" si="1"/>
        <v>14711186.99</v>
      </c>
      <c r="O15" s="31">
        <f t="shared" si="1"/>
        <v>17151686.550000001</v>
      </c>
      <c r="P15" s="31">
        <f t="shared" si="1"/>
        <v>34417202.32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67004840.130000003</v>
      </c>
      <c r="AA15" s="31">
        <f>D15-Z15</f>
        <v>128862159.86999997</v>
      </c>
      <c r="AB15" s="37">
        <f>Z15/D15</f>
        <v>0.3420935641532265</v>
      </c>
      <c r="AC15" s="32"/>
    </row>
    <row r="16" spans="1:30" s="33" customFormat="1" ht="18" customHeight="1" x14ac:dyDescent="0.25">
      <c r="A16" s="36" t="s">
        <v>35</v>
      </c>
      <c r="B16" s="31">
        <f t="shared" si="0"/>
        <v>607852000</v>
      </c>
      <c r="C16" s="31">
        <f t="shared" si="0"/>
        <v>-9.4587448984384537E-10</v>
      </c>
      <c r="D16" s="31">
        <f t="shared" si="0"/>
        <v>607852000</v>
      </c>
      <c r="E16" s="31">
        <f t="shared" si="0"/>
        <v>161673079.10999998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72000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72000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21665769.250000004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161673079.10999998</v>
      </c>
      <c r="AA16" s="31">
        <f>D16-Z16</f>
        <v>446178920.88999999</v>
      </c>
      <c r="AB16" s="37">
        <f>Z16/D16</f>
        <v>0.26597441336048905</v>
      </c>
      <c r="AC16" s="32"/>
    </row>
    <row r="17" spans="1:29" s="33" customFormat="1" ht="18" customHeight="1" x14ac:dyDescent="0.25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5">
      <c r="A18" s="36" t="s">
        <v>37</v>
      </c>
      <c r="B18" s="31">
        <f t="shared" si="0"/>
        <v>15600000</v>
      </c>
      <c r="C18" s="31">
        <f t="shared" si="0"/>
        <v>0</v>
      </c>
      <c r="D18" s="31">
        <f t="shared" si="0"/>
        <v>15600000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15600000</v>
      </c>
      <c r="AB18" s="37">
        <f>Z18/D18</f>
        <v>0</v>
      </c>
      <c r="AC18" s="32"/>
    </row>
    <row r="19" spans="1:29" s="33" customFormat="1" ht="18" customHeight="1" x14ac:dyDescent="0.25">
      <c r="A19" s="38" t="s">
        <v>38</v>
      </c>
      <c r="B19" s="39">
        <f t="shared" ref="B19" si="3">SUM(B15:B18)</f>
        <v>819319000</v>
      </c>
      <c r="C19" s="39">
        <f t="shared" ref="C19" si="4">SUM(C15:C18)</f>
        <v>-9.4587448984384537E-10</v>
      </c>
      <c r="D19" s="39">
        <f>SUM(D15:D18)</f>
        <v>819319000</v>
      </c>
      <c r="E19" s="39">
        <f t="shared" ref="E19:AA19" si="5">SUM(E15:E18)</f>
        <v>228677919.23999998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I19" s="39">
        <f t="shared" si="5"/>
        <v>796764.27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 t="shared" si="5"/>
        <v>796764.27</v>
      </c>
      <c r="N19" s="39">
        <f t="shared" si="5"/>
        <v>60027920.129999995</v>
      </c>
      <c r="O19" s="39">
        <f t="shared" si="5"/>
        <v>111770263.27</v>
      </c>
      <c r="P19" s="39">
        <f t="shared" si="5"/>
        <v>56082971.570000008</v>
      </c>
      <c r="Q19" s="39">
        <f t="shared" si="5"/>
        <v>0</v>
      </c>
      <c r="R19" s="39">
        <f t="shared" si="5"/>
        <v>0</v>
      </c>
      <c r="S19" s="39">
        <f t="shared" si="5"/>
        <v>0</v>
      </c>
      <c r="T19" s="39">
        <f t="shared" si="5"/>
        <v>0</v>
      </c>
      <c r="U19" s="39">
        <f t="shared" si="5"/>
        <v>0</v>
      </c>
      <c r="V19" s="39">
        <f t="shared" si="5"/>
        <v>0</v>
      </c>
      <c r="W19" s="39">
        <f t="shared" si="5"/>
        <v>0</v>
      </c>
      <c r="X19" s="39">
        <f t="shared" si="5"/>
        <v>0</v>
      </c>
      <c r="Y19" s="39">
        <f t="shared" si="5"/>
        <v>0</v>
      </c>
      <c r="Z19" s="39">
        <f t="shared" si="5"/>
        <v>228677919.23999998</v>
      </c>
      <c r="AA19" s="39">
        <f t="shared" si="5"/>
        <v>590641080.75999999</v>
      </c>
      <c r="AB19" s="40">
        <f>Z19/D19</f>
        <v>0.27910730648257881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6">B30+B40+B50+B60+B70+B80+B90+B100+B110+B120+B130+B140+B150+B160+B170+B180+B190</f>
        <v>15836000</v>
      </c>
      <c r="C20" s="31">
        <f t="shared" si="6"/>
        <v>0</v>
      </c>
      <c r="D20" s="31">
        <f t="shared" si="6"/>
        <v>15836000</v>
      </c>
      <c r="E20" s="31">
        <f t="shared" si="6"/>
        <v>3114111.3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1605100.49</v>
      </c>
      <c r="P20" s="31">
        <f t="shared" si="6"/>
        <v>1509010.81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3114111.3</v>
      </c>
      <c r="AA20" s="31">
        <f>D20-Z20</f>
        <v>12721888.699999999</v>
      </c>
      <c r="AB20" s="37">
        <f>Z20/D20</f>
        <v>0.19664759408941651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8">B20+B19</f>
        <v>835155000</v>
      </c>
      <c r="C21" s="39">
        <f t="shared" si="8"/>
        <v>-9.4587448984384537E-10</v>
      </c>
      <c r="D21" s="39">
        <f>D20+D19</f>
        <v>835155000</v>
      </c>
      <c r="E21" s="39">
        <f t="shared" ref="E21:AA21" si="9">E20+E19</f>
        <v>231792030.53999999</v>
      </c>
      <c r="F21" s="39">
        <f t="shared" si="9"/>
        <v>0</v>
      </c>
      <c r="G21" s="39">
        <f t="shared" si="9"/>
        <v>0</v>
      </c>
      <c r="H21" s="39">
        <f t="shared" si="9"/>
        <v>0</v>
      </c>
      <c r="I21" s="39">
        <f t="shared" si="9"/>
        <v>796764.27</v>
      </c>
      <c r="J21" s="39">
        <f t="shared" si="9"/>
        <v>0</v>
      </c>
      <c r="K21" s="39">
        <f t="shared" si="9"/>
        <v>0</v>
      </c>
      <c r="L21" s="39">
        <f t="shared" si="9"/>
        <v>0</v>
      </c>
      <c r="M21" s="39">
        <f t="shared" si="9"/>
        <v>796764.27</v>
      </c>
      <c r="N21" s="39">
        <f t="shared" si="9"/>
        <v>60027920.129999995</v>
      </c>
      <c r="O21" s="39">
        <f t="shared" si="9"/>
        <v>113375363.75999999</v>
      </c>
      <c r="P21" s="39">
        <f t="shared" si="9"/>
        <v>57591982.38000001</v>
      </c>
      <c r="Q21" s="39">
        <f t="shared" si="9"/>
        <v>0</v>
      </c>
      <c r="R21" s="39">
        <f t="shared" si="9"/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39">
        <f t="shared" si="9"/>
        <v>0</v>
      </c>
      <c r="W21" s="39">
        <f t="shared" si="9"/>
        <v>0</v>
      </c>
      <c r="X21" s="39">
        <f t="shared" si="9"/>
        <v>0</v>
      </c>
      <c r="Y21" s="39">
        <f t="shared" si="9"/>
        <v>0</v>
      </c>
      <c r="Z21" s="39">
        <f t="shared" si="9"/>
        <v>231792030.53999999</v>
      </c>
      <c r="AA21" s="39">
        <f t="shared" si="9"/>
        <v>603362969.46000004</v>
      </c>
      <c r="AB21" s="40">
        <f>Z21/D21</f>
        <v>0.27754372606282662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3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5">
      <c r="A25" s="36" t="s">
        <v>34</v>
      </c>
      <c r="B25" s="31">
        <f>[1]consoCURRENT!E499</f>
        <v>195867000</v>
      </c>
      <c r="C25" s="31">
        <f>[1]consoCURRENT!F499</f>
        <v>0</v>
      </c>
      <c r="D25" s="31">
        <f>[1]consoCURRENT!G499</f>
        <v>195866999.99999997</v>
      </c>
      <c r="E25" s="31">
        <f>[1]consoCURRENT!H499</f>
        <v>67004840.129999995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724764.27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724764.27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34417202.32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67004840.130000003</v>
      </c>
      <c r="AA25" s="31">
        <f>D25-Z25</f>
        <v>128862159.86999997</v>
      </c>
      <c r="AB25" s="37">
        <f>Z25/D25</f>
        <v>0.3420935641532265</v>
      </c>
      <c r="AC25" s="32"/>
    </row>
    <row r="26" spans="1:29" s="33" customFormat="1" ht="18" customHeight="1" x14ac:dyDescent="0.25">
      <c r="A26" s="36" t="s">
        <v>35</v>
      </c>
      <c r="B26" s="31">
        <f>[1]consoCURRENT!E612</f>
        <v>368682000</v>
      </c>
      <c r="C26" s="31">
        <f>[1]consoCURRENT!F612</f>
        <v>0</v>
      </c>
      <c r="D26" s="31">
        <f>[1]consoCURRENT!G612</f>
        <v>368682000</v>
      </c>
      <c r="E26" s="31">
        <f>[1]consoCURRENT!H612</f>
        <v>83646005.140000015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72000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72000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9390506.790000001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83646005.140000001</v>
      </c>
      <c r="AA26" s="31">
        <f>D26-Z26</f>
        <v>285035994.86000001</v>
      </c>
      <c r="AB26" s="37">
        <f>Z26/D26</f>
        <v>0.2268784620350329</v>
      </c>
      <c r="AC26" s="32"/>
    </row>
    <row r="27" spans="1:29" s="33" customFormat="1" ht="18" customHeight="1" x14ac:dyDescent="0.25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</row>
    <row r="28" spans="1:29" s="33" customFormat="1" ht="18" customHeight="1" x14ac:dyDescent="0.25">
      <c r="A28" s="36" t="s">
        <v>37</v>
      </c>
      <c r="B28" s="31">
        <f>[1]consoCURRENT!E647</f>
        <v>15600000</v>
      </c>
      <c r="C28" s="31">
        <f>[1]consoCURRENT!F647</f>
        <v>0</v>
      </c>
      <c r="D28" s="31">
        <f>[1]consoCURRENT!G647</f>
        <v>15600000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15600000</v>
      </c>
      <c r="AB28" s="37">
        <f>Z28/D28</f>
        <v>0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1">SUM(B25:B28)</f>
        <v>580149000</v>
      </c>
      <c r="C29" s="39">
        <f t="shared" si="11"/>
        <v>0</v>
      </c>
      <c r="D29" s="39">
        <f>SUM(D25:D28)</f>
        <v>580149000</v>
      </c>
      <c r="E29" s="39">
        <f t="shared" ref="E29:AA29" si="12">SUM(E25:E28)</f>
        <v>150650845.27000001</v>
      </c>
      <c r="F29" s="39">
        <f t="shared" si="12"/>
        <v>0</v>
      </c>
      <c r="G29" s="39">
        <f t="shared" si="12"/>
        <v>0</v>
      </c>
      <c r="H29" s="39">
        <f t="shared" si="12"/>
        <v>0</v>
      </c>
      <c r="I29" s="39">
        <f t="shared" si="12"/>
        <v>796764.27</v>
      </c>
      <c r="J29" s="39">
        <f t="shared" si="12"/>
        <v>0</v>
      </c>
      <c r="K29" s="39">
        <f t="shared" si="12"/>
        <v>0</v>
      </c>
      <c r="L29" s="39">
        <f t="shared" si="12"/>
        <v>0</v>
      </c>
      <c r="M29" s="39">
        <f t="shared" si="12"/>
        <v>796764.27</v>
      </c>
      <c r="N29" s="39">
        <f t="shared" si="12"/>
        <v>43350880.049999997</v>
      </c>
      <c r="O29" s="39">
        <f t="shared" si="12"/>
        <v>62695491.840000004</v>
      </c>
      <c r="P29" s="39">
        <f t="shared" si="12"/>
        <v>43807709.109999999</v>
      </c>
      <c r="Q29" s="39">
        <f t="shared" si="12"/>
        <v>0</v>
      </c>
      <c r="R29" s="39">
        <f t="shared" si="12"/>
        <v>0</v>
      </c>
      <c r="S29" s="39">
        <f t="shared" si="12"/>
        <v>0</v>
      </c>
      <c r="T29" s="39">
        <f t="shared" si="12"/>
        <v>0</v>
      </c>
      <c r="U29" s="39">
        <f t="shared" si="12"/>
        <v>0</v>
      </c>
      <c r="V29" s="39">
        <f t="shared" si="12"/>
        <v>0</v>
      </c>
      <c r="W29" s="39">
        <f t="shared" si="12"/>
        <v>0</v>
      </c>
      <c r="X29" s="39">
        <f t="shared" si="12"/>
        <v>0</v>
      </c>
      <c r="Y29" s="39">
        <f t="shared" si="12"/>
        <v>0</v>
      </c>
      <c r="Z29" s="39">
        <f t="shared" si="12"/>
        <v>150650845.27000001</v>
      </c>
      <c r="AA29" s="39">
        <f t="shared" si="12"/>
        <v>429498154.73000002</v>
      </c>
      <c r="AB29" s="40">
        <f>Z29/D29</f>
        <v>0.25967612677088131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15836000</v>
      </c>
      <c r="C30" s="31">
        <f>[1]consoCURRENT!F651</f>
        <v>0</v>
      </c>
      <c r="D30" s="31">
        <f>[1]consoCURRENT!G651</f>
        <v>15836000</v>
      </c>
      <c r="E30" s="31">
        <f>[1]consoCURRENT!H651</f>
        <v>3114111.3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1509010.81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3114111.3</v>
      </c>
      <c r="AA30" s="31">
        <f>D30-Z30</f>
        <v>12721888.699999999</v>
      </c>
      <c r="AB30" s="37">
        <f>Z30/D30</f>
        <v>0.19664759408941651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4">B30+B29</f>
        <v>595985000</v>
      </c>
      <c r="C31" s="39">
        <f t="shared" si="14"/>
        <v>0</v>
      </c>
      <c r="D31" s="39">
        <f>D30+D29</f>
        <v>595985000</v>
      </c>
      <c r="E31" s="39">
        <f t="shared" ref="E31:AA31" si="15">E30+E29</f>
        <v>153764956.57000002</v>
      </c>
      <c r="F31" s="39">
        <f t="shared" si="15"/>
        <v>0</v>
      </c>
      <c r="G31" s="39">
        <f t="shared" si="15"/>
        <v>0</v>
      </c>
      <c r="H31" s="39">
        <f t="shared" si="15"/>
        <v>0</v>
      </c>
      <c r="I31" s="39">
        <f t="shared" si="15"/>
        <v>796764.27</v>
      </c>
      <c r="J31" s="39">
        <f t="shared" si="15"/>
        <v>0</v>
      </c>
      <c r="K31" s="39">
        <f t="shared" si="15"/>
        <v>0</v>
      </c>
      <c r="L31" s="39">
        <f t="shared" si="15"/>
        <v>0</v>
      </c>
      <c r="M31" s="39">
        <f t="shared" si="15"/>
        <v>796764.27</v>
      </c>
      <c r="N31" s="39">
        <f t="shared" si="15"/>
        <v>43350880.049999997</v>
      </c>
      <c r="O31" s="39">
        <f t="shared" si="15"/>
        <v>64300592.330000006</v>
      </c>
      <c r="P31" s="39">
        <f t="shared" si="15"/>
        <v>45316719.920000002</v>
      </c>
      <c r="Q31" s="39">
        <f t="shared" si="15"/>
        <v>0</v>
      </c>
      <c r="R31" s="39">
        <f t="shared" si="15"/>
        <v>0</v>
      </c>
      <c r="S31" s="39">
        <f t="shared" si="15"/>
        <v>0</v>
      </c>
      <c r="T31" s="39">
        <f t="shared" si="15"/>
        <v>0</v>
      </c>
      <c r="U31" s="39">
        <f t="shared" si="15"/>
        <v>0</v>
      </c>
      <c r="V31" s="39">
        <f t="shared" si="15"/>
        <v>0</v>
      </c>
      <c r="W31" s="39">
        <f t="shared" si="15"/>
        <v>0</v>
      </c>
      <c r="X31" s="39">
        <f t="shared" si="15"/>
        <v>0</v>
      </c>
      <c r="Y31" s="39">
        <f t="shared" si="15"/>
        <v>0</v>
      </c>
      <c r="Z31" s="39">
        <f t="shared" si="15"/>
        <v>153764956.57000002</v>
      </c>
      <c r="AA31" s="39">
        <f t="shared" si="15"/>
        <v>442220043.43000001</v>
      </c>
      <c r="AB31" s="40">
        <f>Z31/D31</f>
        <v>0.25800138689732127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3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5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5">
      <c r="A36" s="36" t="s">
        <v>35</v>
      </c>
      <c r="B36" s="31">
        <f>[1]consoCURRENT!E825</f>
        <v>57943000</v>
      </c>
      <c r="C36" s="31">
        <f>[1]consoCURRENT!F825</f>
        <v>-9.3132257461547852E-10</v>
      </c>
      <c r="D36" s="31">
        <f>[1]consoCURRENT!G825</f>
        <v>57943000</v>
      </c>
      <c r="E36" s="31">
        <f>[1]consoCURRENT!H825</f>
        <v>27240572.919999994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2595048.7199999997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27240572.919999998</v>
      </c>
      <c r="AA36" s="31">
        <f>D36-Z36</f>
        <v>30702427.080000002</v>
      </c>
      <c r="AB36" s="37">
        <f>Z36/D36</f>
        <v>0.4701270717774364</v>
      </c>
      <c r="AC36" s="32"/>
    </row>
    <row r="37" spans="1:29" s="33" customFormat="1" ht="18" customHeight="1" x14ac:dyDescent="0.25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</row>
    <row r="38" spans="1:29" s="33" customFormat="1" ht="18" customHeight="1" x14ac:dyDescent="0.25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7">SUM(B35:B38)</f>
        <v>57943000</v>
      </c>
      <c r="C39" s="39">
        <f t="shared" si="17"/>
        <v>-9.3132257461547852E-10</v>
      </c>
      <c r="D39" s="39">
        <f>SUM(D35:D38)</f>
        <v>57943000</v>
      </c>
      <c r="E39" s="39">
        <f t="shared" ref="E39:AA39" si="18">SUM(E35:E38)</f>
        <v>27240572.919999994</v>
      </c>
      <c r="F39" s="39">
        <f t="shared" si="18"/>
        <v>0</v>
      </c>
      <c r="G39" s="39">
        <f t="shared" si="18"/>
        <v>0</v>
      </c>
      <c r="H39" s="39">
        <f t="shared" si="18"/>
        <v>0</v>
      </c>
      <c r="I39" s="39">
        <f t="shared" si="18"/>
        <v>0</v>
      </c>
      <c r="J39" s="39">
        <f t="shared" si="18"/>
        <v>0</v>
      </c>
      <c r="K39" s="39">
        <f t="shared" si="18"/>
        <v>0</v>
      </c>
      <c r="L39" s="39">
        <f t="shared" si="18"/>
        <v>0</v>
      </c>
      <c r="M39" s="39">
        <f t="shared" si="18"/>
        <v>0</v>
      </c>
      <c r="N39" s="39">
        <f t="shared" si="18"/>
        <v>6875199.2999999998</v>
      </c>
      <c r="O39" s="39">
        <f t="shared" si="18"/>
        <v>17770324.899999999</v>
      </c>
      <c r="P39" s="39">
        <f t="shared" si="18"/>
        <v>2595048.7199999997</v>
      </c>
      <c r="Q39" s="39">
        <f t="shared" si="18"/>
        <v>0</v>
      </c>
      <c r="R39" s="39">
        <f t="shared" si="18"/>
        <v>0</v>
      </c>
      <c r="S39" s="39">
        <f t="shared" si="18"/>
        <v>0</v>
      </c>
      <c r="T39" s="39">
        <f t="shared" si="18"/>
        <v>0</v>
      </c>
      <c r="U39" s="39">
        <f t="shared" si="18"/>
        <v>0</v>
      </c>
      <c r="V39" s="39">
        <f t="shared" si="18"/>
        <v>0</v>
      </c>
      <c r="W39" s="39">
        <f t="shared" si="18"/>
        <v>0</v>
      </c>
      <c r="X39" s="39">
        <f t="shared" si="18"/>
        <v>0</v>
      </c>
      <c r="Y39" s="39">
        <f t="shared" si="18"/>
        <v>0</v>
      </c>
      <c r="Z39" s="39">
        <f t="shared" si="18"/>
        <v>27240572.919999998</v>
      </c>
      <c r="AA39" s="39">
        <f t="shared" si="18"/>
        <v>30702427.080000002</v>
      </c>
      <c r="AB39" s="40">
        <f>Z39/D39</f>
        <v>0.4701270717774364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20">B40+B39</f>
        <v>57943000</v>
      </c>
      <c r="C41" s="39">
        <f t="shared" si="20"/>
        <v>-9.3132257461547852E-10</v>
      </c>
      <c r="D41" s="39">
        <f>D40+D39</f>
        <v>57943000</v>
      </c>
      <c r="E41" s="39">
        <f t="shared" ref="E41:AA41" si="21">E40+E39</f>
        <v>27240572.919999994</v>
      </c>
      <c r="F41" s="39">
        <f t="shared" si="21"/>
        <v>0</v>
      </c>
      <c r="G41" s="39">
        <f t="shared" si="21"/>
        <v>0</v>
      </c>
      <c r="H41" s="39">
        <f t="shared" si="21"/>
        <v>0</v>
      </c>
      <c r="I41" s="39">
        <f t="shared" si="21"/>
        <v>0</v>
      </c>
      <c r="J41" s="39">
        <f t="shared" si="21"/>
        <v>0</v>
      </c>
      <c r="K41" s="39">
        <f t="shared" si="21"/>
        <v>0</v>
      </c>
      <c r="L41" s="39">
        <f t="shared" si="21"/>
        <v>0</v>
      </c>
      <c r="M41" s="39">
        <f t="shared" si="21"/>
        <v>0</v>
      </c>
      <c r="N41" s="39">
        <f t="shared" si="21"/>
        <v>6875199.2999999998</v>
      </c>
      <c r="O41" s="39">
        <f t="shared" si="21"/>
        <v>17770324.899999999</v>
      </c>
      <c r="P41" s="39">
        <f t="shared" si="21"/>
        <v>2595048.7199999997</v>
      </c>
      <c r="Q41" s="39">
        <f t="shared" si="21"/>
        <v>0</v>
      </c>
      <c r="R41" s="39">
        <f t="shared" si="21"/>
        <v>0</v>
      </c>
      <c r="S41" s="39">
        <f t="shared" si="21"/>
        <v>0</v>
      </c>
      <c r="T41" s="39">
        <f t="shared" si="21"/>
        <v>0</v>
      </c>
      <c r="U41" s="39">
        <f t="shared" si="21"/>
        <v>0</v>
      </c>
      <c r="V41" s="39">
        <f t="shared" si="21"/>
        <v>0</v>
      </c>
      <c r="W41" s="39">
        <f t="shared" si="21"/>
        <v>0</v>
      </c>
      <c r="X41" s="39">
        <f t="shared" si="21"/>
        <v>0</v>
      </c>
      <c r="Y41" s="39">
        <f t="shared" si="21"/>
        <v>0</v>
      </c>
      <c r="Z41" s="39">
        <f t="shared" si="21"/>
        <v>27240572.919999998</v>
      </c>
      <c r="AA41" s="39">
        <f t="shared" si="21"/>
        <v>30702427.080000002</v>
      </c>
      <c r="AB41" s="40">
        <f>Z41/D41</f>
        <v>0.4701270717774364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3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5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5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8478294.25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-4654870.3100000005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8478294.2499999981</v>
      </c>
      <c r="AA46" s="31">
        <f>D46-Z46</f>
        <v>11081705.750000002</v>
      </c>
      <c r="AB46" s="37">
        <f>Z46/D46</f>
        <v>0.43345062627811853</v>
      </c>
      <c r="AC46" s="32"/>
    </row>
    <row r="47" spans="1:29" s="33" customFormat="1" ht="18" customHeight="1" x14ac:dyDescent="0.25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</row>
    <row r="48" spans="1:29" s="33" customFormat="1" ht="18" customHeight="1" x14ac:dyDescent="0.25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3">SUM(B45:B48)</f>
        <v>19560000</v>
      </c>
      <c r="C49" s="39">
        <f t="shared" si="23"/>
        <v>0</v>
      </c>
      <c r="D49" s="39">
        <f>SUM(D45:D48)</f>
        <v>19560000</v>
      </c>
      <c r="E49" s="39">
        <f t="shared" ref="E49:AA49" si="24">SUM(E45:E48)</f>
        <v>8478294.25</v>
      </c>
      <c r="F49" s="39">
        <f t="shared" si="24"/>
        <v>0</v>
      </c>
      <c r="G49" s="39">
        <f t="shared" si="24"/>
        <v>0</v>
      </c>
      <c r="H49" s="39">
        <f t="shared" si="24"/>
        <v>0</v>
      </c>
      <c r="I49" s="39">
        <f t="shared" si="24"/>
        <v>0</v>
      </c>
      <c r="J49" s="39">
        <f t="shared" si="24"/>
        <v>0</v>
      </c>
      <c r="K49" s="39">
        <f t="shared" si="24"/>
        <v>0</v>
      </c>
      <c r="L49" s="39">
        <f t="shared" si="24"/>
        <v>0</v>
      </c>
      <c r="M49" s="39">
        <f t="shared" si="24"/>
        <v>0</v>
      </c>
      <c r="N49" s="39">
        <f t="shared" si="24"/>
        <v>1733469.6100000003</v>
      </c>
      <c r="O49" s="39">
        <f t="shared" si="24"/>
        <v>11399694.949999999</v>
      </c>
      <c r="P49" s="39">
        <f t="shared" si="24"/>
        <v>-4654870.3100000005</v>
      </c>
      <c r="Q49" s="39">
        <f t="shared" si="24"/>
        <v>0</v>
      </c>
      <c r="R49" s="39">
        <f t="shared" si="24"/>
        <v>0</v>
      </c>
      <c r="S49" s="39">
        <f t="shared" si="24"/>
        <v>0</v>
      </c>
      <c r="T49" s="39">
        <f t="shared" si="24"/>
        <v>0</v>
      </c>
      <c r="U49" s="39">
        <f t="shared" si="24"/>
        <v>0</v>
      </c>
      <c r="V49" s="39">
        <f t="shared" si="24"/>
        <v>0</v>
      </c>
      <c r="W49" s="39">
        <f t="shared" si="24"/>
        <v>0</v>
      </c>
      <c r="X49" s="39">
        <f t="shared" si="24"/>
        <v>0</v>
      </c>
      <c r="Y49" s="39">
        <f t="shared" si="24"/>
        <v>0</v>
      </c>
      <c r="Z49" s="39">
        <f t="shared" si="24"/>
        <v>8478294.2499999981</v>
      </c>
      <c r="AA49" s="39">
        <f t="shared" si="24"/>
        <v>11081705.750000002</v>
      </c>
      <c r="AB49" s="40">
        <f>Z49/D49</f>
        <v>0.43345062627811853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6">B50+B49</f>
        <v>19560000</v>
      </c>
      <c r="C51" s="39">
        <f t="shared" si="26"/>
        <v>0</v>
      </c>
      <c r="D51" s="39">
        <f>D50+D49</f>
        <v>19560000</v>
      </c>
      <c r="E51" s="39">
        <f t="shared" ref="E51:AA51" si="27">E50+E49</f>
        <v>8478294.25</v>
      </c>
      <c r="F51" s="39">
        <f t="shared" si="27"/>
        <v>0</v>
      </c>
      <c r="G51" s="39">
        <f t="shared" si="27"/>
        <v>0</v>
      </c>
      <c r="H51" s="39">
        <f t="shared" si="27"/>
        <v>0</v>
      </c>
      <c r="I51" s="39">
        <f t="shared" si="27"/>
        <v>0</v>
      </c>
      <c r="J51" s="39">
        <f t="shared" si="27"/>
        <v>0</v>
      </c>
      <c r="K51" s="39">
        <f t="shared" si="27"/>
        <v>0</v>
      </c>
      <c r="L51" s="39">
        <f t="shared" si="27"/>
        <v>0</v>
      </c>
      <c r="M51" s="39">
        <f t="shared" si="27"/>
        <v>0</v>
      </c>
      <c r="N51" s="39">
        <f t="shared" si="27"/>
        <v>1733469.6100000003</v>
      </c>
      <c r="O51" s="39">
        <f t="shared" si="27"/>
        <v>11399694.949999999</v>
      </c>
      <c r="P51" s="39">
        <f t="shared" si="27"/>
        <v>-4654870.3100000005</v>
      </c>
      <c r="Q51" s="39">
        <f t="shared" si="27"/>
        <v>0</v>
      </c>
      <c r="R51" s="39">
        <f t="shared" si="27"/>
        <v>0</v>
      </c>
      <c r="S51" s="39">
        <f t="shared" si="27"/>
        <v>0</v>
      </c>
      <c r="T51" s="39">
        <f t="shared" si="27"/>
        <v>0</v>
      </c>
      <c r="U51" s="39">
        <f t="shared" si="27"/>
        <v>0</v>
      </c>
      <c r="V51" s="39">
        <f t="shared" si="27"/>
        <v>0</v>
      </c>
      <c r="W51" s="39">
        <f t="shared" si="27"/>
        <v>0</v>
      </c>
      <c r="X51" s="39">
        <f t="shared" si="27"/>
        <v>0</v>
      </c>
      <c r="Y51" s="39">
        <f t="shared" si="27"/>
        <v>0</v>
      </c>
      <c r="Z51" s="39">
        <f t="shared" si="27"/>
        <v>8478294.2499999981</v>
      </c>
      <c r="AA51" s="39">
        <f t="shared" si="27"/>
        <v>11081705.750000002</v>
      </c>
      <c r="AB51" s="40">
        <f>Z51/D51</f>
        <v>0.43345062627811853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3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5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5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1662858.41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470792.97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1662858.41</v>
      </c>
      <c r="AA56" s="31">
        <f>D56-Z56</f>
        <v>7658141.5899999999</v>
      </c>
      <c r="AB56" s="37">
        <f>Z56/D56</f>
        <v>0.17839914279583735</v>
      </c>
      <c r="AC56" s="32"/>
    </row>
    <row r="57" spans="1:29" s="33" customFormat="1" ht="18" customHeight="1" x14ac:dyDescent="0.25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</row>
    <row r="58" spans="1:29" s="33" customFormat="1" ht="18" customHeight="1" x14ac:dyDescent="0.25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9">SUM(B55:B58)</f>
        <v>9321000</v>
      </c>
      <c r="C59" s="39">
        <f t="shared" si="29"/>
        <v>0</v>
      </c>
      <c r="D59" s="39">
        <f>SUM(D55:D58)</f>
        <v>9321000</v>
      </c>
      <c r="E59" s="39">
        <f t="shared" ref="E59:AA59" si="30">SUM(E55:E58)</f>
        <v>1662858.41</v>
      </c>
      <c r="F59" s="39">
        <f t="shared" si="30"/>
        <v>0</v>
      </c>
      <c r="G59" s="39">
        <f t="shared" si="30"/>
        <v>0</v>
      </c>
      <c r="H59" s="39">
        <f t="shared" si="30"/>
        <v>0</v>
      </c>
      <c r="I59" s="39">
        <f t="shared" si="30"/>
        <v>0</v>
      </c>
      <c r="J59" s="39">
        <f t="shared" si="30"/>
        <v>0</v>
      </c>
      <c r="K59" s="39">
        <f t="shared" si="30"/>
        <v>0</v>
      </c>
      <c r="L59" s="39">
        <f t="shared" si="30"/>
        <v>0</v>
      </c>
      <c r="M59" s="39">
        <f t="shared" si="30"/>
        <v>0</v>
      </c>
      <c r="N59" s="39">
        <f t="shared" si="30"/>
        <v>356943.35</v>
      </c>
      <c r="O59" s="39">
        <f t="shared" si="30"/>
        <v>835122.09</v>
      </c>
      <c r="P59" s="39">
        <f t="shared" si="30"/>
        <v>470792.97</v>
      </c>
      <c r="Q59" s="39">
        <f t="shared" si="30"/>
        <v>0</v>
      </c>
      <c r="R59" s="39">
        <f t="shared" si="30"/>
        <v>0</v>
      </c>
      <c r="S59" s="39">
        <f t="shared" si="30"/>
        <v>0</v>
      </c>
      <c r="T59" s="39">
        <f t="shared" si="30"/>
        <v>0</v>
      </c>
      <c r="U59" s="39">
        <f t="shared" si="30"/>
        <v>0</v>
      </c>
      <c r="V59" s="39">
        <f t="shared" si="30"/>
        <v>0</v>
      </c>
      <c r="W59" s="39">
        <f t="shared" si="30"/>
        <v>0</v>
      </c>
      <c r="X59" s="39">
        <f t="shared" si="30"/>
        <v>0</v>
      </c>
      <c r="Y59" s="39">
        <f t="shared" si="30"/>
        <v>0</v>
      </c>
      <c r="Z59" s="39">
        <f t="shared" si="30"/>
        <v>1662858.41</v>
      </c>
      <c r="AA59" s="39">
        <f t="shared" si="30"/>
        <v>7658141.5899999999</v>
      </c>
      <c r="AB59" s="40">
        <f>Z59/D59</f>
        <v>0.17839914279583735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2">B60+B59</f>
        <v>9321000</v>
      </c>
      <c r="C61" s="39">
        <f t="shared" si="32"/>
        <v>0</v>
      </c>
      <c r="D61" s="39">
        <f>D60+D59</f>
        <v>9321000</v>
      </c>
      <c r="E61" s="39">
        <f t="shared" ref="E61:AA61" si="33">E60+E59</f>
        <v>1662858.41</v>
      </c>
      <c r="F61" s="39">
        <f t="shared" si="33"/>
        <v>0</v>
      </c>
      <c r="G61" s="39">
        <f t="shared" si="33"/>
        <v>0</v>
      </c>
      <c r="H61" s="39">
        <f t="shared" si="33"/>
        <v>0</v>
      </c>
      <c r="I61" s="39">
        <f t="shared" si="33"/>
        <v>0</v>
      </c>
      <c r="J61" s="39">
        <f t="shared" si="33"/>
        <v>0</v>
      </c>
      <c r="K61" s="39">
        <f t="shared" si="33"/>
        <v>0</v>
      </c>
      <c r="L61" s="39">
        <f t="shared" si="33"/>
        <v>0</v>
      </c>
      <c r="M61" s="39">
        <f t="shared" si="33"/>
        <v>0</v>
      </c>
      <c r="N61" s="39">
        <f t="shared" si="33"/>
        <v>356943.35</v>
      </c>
      <c r="O61" s="39">
        <f t="shared" si="33"/>
        <v>835122.09</v>
      </c>
      <c r="P61" s="39">
        <f t="shared" si="33"/>
        <v>470792.97</v>
      </c>
      <c r="Q61" s="39">
        <f t="shared" si="33"/>
        <v>0</v>
      </c>
      <c r="R61" s="39">
        <f t="shared" si="33"/>
        <v>0</v>
      </c>
      <c r="S61" s="39">
        <f t="shared" si="33"/>
        <v>0</v>
      </c>
      <c r="T61" s="39">
        <f t="shared" si="33"/>
        <v>0</v>
      </c>
      <c r="U61" s="39">
        <f t="shared" si="33"/>
        <v>0</v>
      </c>
      <c r="V61" s="39">
        <f t="shared" si="33"/>
        <v>0</v>
      </c>
      <c r="W61" s="39">
        <f t="shared" si="33"/>
        <v>0</v>
      </c>
      <c r="X61" s="39">
        <f t="shared" si="33"/>
        <v>0</v>
      </c>
      <c r="Y61" s="39">
        <f t="shared" si="33"/>
        <v>0</v>
      </c>
      <c r="Z61" s="39">
        <f t="shared" si="33"/>
        <v>1662858.41</v>
      </c>
      <c r="AA61" s="39">
        <f t="shared" si="33"/>
        <v>7658141.5899999999</v>
      </c>
      <c r="AB61" s="40">
        <f>Z61/D61</f>
        <v>0.17839914279583735</v>
      </c>
      <c r="AC61" s="42"/>
    </row>
    <row r="62" spans="1:29" s="33" customFormat="1" ht="10.8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8" customHeight="1" x14ac:dyDescent="0.3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3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5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5">
      <c r="A66" s="48" t="s">
        <v>35</v>
      </c>
      <c r="B66" s="49">
        <f>[1]consoCURRENT!E1464</f>
        <v>6474000</v>
      </c>
      <c r="C66" s="49">
        <f>[1]consoCURRENT!F1464</f>
        <v>0</v>
      </c>
      <c r="D66" s="49">
        <f>[1]consoCURRENT!G1464</f>
        <v>6474000</v>
      </c>
      <c r="E66" s="49">
        <f>[1]consoCURRENT!H1464</f>
        <v>2991196.2399999998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265324.43</v>
      </c>
      <c r="O66" s="49">
        <f>[1]consoCURRENT!R1464</f>
        <v>2472833.4699999997</v>
      </c>
      <c r="P66" s="49">
        <f>[1]consoCURRENT!S1464</f>
        <v>253038.34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4">SUM(M66:Y66)</f>
        <v>2991196.2399999998</v>
      </c>
      <c r="AA66" s="49">
        <f>D66-Z66</f>
        <v>3482803.7600000002</v>
      </c>
      <c r="AB66" s="50">
        <f>Z66/D66</f>
        <v>0.46203216558541854</v>
      </c>
      <c r="AC66" s="42"/>
    </row>
    <row r="67" spans="1:29" s="45" customFormat="1" ht="18" customHeight="1" x14ac:dyDescent="0.25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</row>
    <row r="68" spans="1:29" s="33" customFormat="1" ht="18" customHeight="1" x14ac:dyDescent="0.25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5">SUM(B65:B68)</f>
        <v>6474000</v>
      </c>
      <c r="C69" s="39">
        <f t="shared" si="35"/>
        <v>0</v>
      </c>
      <c r="D69" s="39">
        <f>SUM(D65:D68)</f>
        <v>6474000</v>
      </c>
      <c r="E69" s="39">
        <f t="shared" ref="E69:AA69" si="36">SUM(E65:E68)</f>
        <v>2991196.2399999998</v>
      </c>
      <c r="F69" s="39">
        <f t="shared" si="36"/>
        <v>0</v>
      </c>
      <c r="G69" s="39">
        <f t="shared" si="36"/>
        <v>0</v>
      </c>
      <c r="H69" s="39">
        <f t="shared" si="36"/>
        <v>0</v>
      </c>
      <c r="I69" s="39">
        <f t="shared" si="36"/>
        <v>0</v>
      </c>
      <c r="J69" s="39">
        <f t="shared" si="36"/>
        <v>0</v>
      </c>
      <c r="K69" s="39">
        <f t="shared" si="36"/>
        <v>0</v>
      </c>
      <c r="L69" s="39">
        <f t="shared" si="36"/>
        <v>0</v>
      </c>
      <c r="M69" s="39">
        <f t="shared" si="36"/>
        <v>0</v>
      </c>
      <c r="N69" s="39">
        <f t="shared" si="36"/>
        <v>265324.43</v>
      </c>
      <c r="O69" s="39">
        <f t="shared" si="36"/>
        <v>2472833.4699999997</v>
      </c>
      <c r="P69" s="39">
        <f t="shared" si="36"/>
        <v>253038.34</v>
      </c>
      <c r="Q69" s="39">
        <f t="shared" si="36"/>
        <v>0</v>
      </c>
      <c r="R69" s="39">
        <f t="shared" si="36"/>
        <v>0</v>
      </c>
      <c r="S69" s="39">
        <f t="shared" si="36"/>
        <v>0</v>
      </c>
      <c r="T69" s="39">
        <f t="shared" si="36"/>
        <v>0</v>
      </c>
      <c r="U69" s="39">
        <f t="shared" si="36"/>
        <v>0</v>
      </c>
      <c r="V69" s="39">
        <f t="shared" si="36"/>
        <v>0</v>
      </c>
      <c r="W69" s="39">
        <f t="shared" si="36"/>
        <v>0</v>
      </c>
      <c r="X69" s="39">
        <f t="shared" si="36"/>
        <v>0</v>
      </c>
      <c r="Y69" s="39">
        <f t="shared" si="36"/>
        <v>0</v>
      </c>
      <c r="Z69" s="39">
        <f t="shared" si="36"/>
        <v>2991196.2399999998</v>
      </c>
      <c r="AA69" s="39">
        <f t="shared" si="36"/>
        <v>3482803.7600000002</v>
      </c>
      <c r="AB69" s="40">
        <f>Z69/D69</f>
        <v>0.46203216558541854</v>
      </c>
      <c r="AC69" s="32"/>
    </row>
    <row r="70" spans="1:29" s="33" customFormat="1" ht="14.4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8">B70+B69</f>
        <v>6474000</v>
      </c>
      <c r="C71" s="39">
        <f t="shared" si="38"/>
        <v>0</v>
      </c>
      <c r="D71" s="39">
        <f>D70+D69</f>
        <v>6474000</v>
      </c>
      <c r="E71" s="39">
        <f t="shared" ref="E71:AA71" si="39">E70+E69</f>
        <v>2991196.2399999998</v>
      </c>
      <c r="F71" s="39">
        <f t="shared" si="39"/>
        <v>0</v>
      </c>
      <c r="G71" s="39">
        <f t="shared" si="39"/>
        <v>0</v>
      </c>
      <c r="H71" s="39">
        <f t="shared" si="39"/>
        <v>0</v>
      </c>
      <c r="I71" s="39">
        <f t="shared" si="39"/>
        <v>0</v>
      </c>
      <c r="J71" s="39">
        <f t="shared" si="39"/>
        <v>0</v>
      </c>
      <c r="K71" s="39">
        <f t="shared" si="39"/>
        <v>0</v>
      </c>
      <c r="L71" s="39">
        <f t="shared" si="39"/>
        <v>0</v>
      </c>
      <c r="M71" s="39">
        <f t="shared" si="39"/>
        <v>0</v>
      </c>
      <c r="N71" s="39">
        <f t="shared" si="39"/>
        <v>265324.43</v>
      </c>
      <c r="O71" s="39">
        <f t="shared" si="39"/>
        <v>2472833.4699999997</v>
      </c>
      <c r="P71" s="39">
        <f t="shared" si="39"/>
        <v>253038.34</v>
      </c>
      <c r="Q71" s="39">
        <f t="shared" si="39"/>
        <v>0</v>
      </c>
      <c r="R71" s="39">
        <f t="shared" si="39"/>
        <v>0</v>
      </c>
      <c r="S71" s="39">
        <f t="shared" si="39"/>
        <v>0</v>
      </c>
      <c r="T71" s="39">
        <f t="shared" si="39"/>
        <v>0</v>
      </c>
      <c r="U71" s="39">
        <f t="shared" si="39"/>
        <v>0</v>
      </c>
      <c r="V71" s="39">
        <f t="shared" si="39"/>
        <v>0</v>
      </c>
      <c r="W71" s="39">
        <f t="shared" si="39"/>
        <v>0</v>
      </c>
      <c r="X71" s="39">
        <f t="shared" si="39"/>
        <v>0</v>
      </c>
      <c r="Y71" s="39">
        <f t="shared" si="39"/>
        <v>0</v>
      </c>
      <c r="Z71" s="39">
        <f t="shared" si="39"/>
        <v>2991196.2399999998</v>
      </c>
      <c r="AA71" s="39">
        <f t="shared" si="39"/>
        <v>3482803.7600000002</v>
      </c>
      <c r="AB71" s="40">
        <f>Z71/D71</f>
        <v>0.46203216558541854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3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5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5">
      <c r="A76" s="36" t="s">
        <v>35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4409858.24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2230228.3199999998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4409858.24</v>
      </c>
      <c r="AA76" s="31">
        <f>D76-Z76</f>
        <v>14160141.76</v>
      </c>
      <c r="AB76" s="37">
        <f>Z76/D76</f>
        <v>0.23747217232094778</v>
      </c>
      <c r="AC76" s="32"/>
    </row>
    <row r="77" spans="1:29" s="33" customFormat="1" ht="18" customHeight="1" x14ac:dyDescent="0.25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</row>
    <row r="78" spans="1:29" s="33" customFormat="1" ht="18" customHeight="1" x14ac:dyDescent="0.25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1">SUM(B75:B78)</f>
        <v>18570000</v>
      </c>
      <c r="C79" s="39">
        <f t="shared" si="41"/>
        <v>0</v>
      </c>
      <c r="D79" s="39">
        <f>SUM(D75:D78)</f>
        <v>18570000</v>
      </c>
      <c r="E79" s="39">
        <f t="shared" ref="E79:AA79" si="42">SUM(E75:E78)</f>
        <v>4409858.24</v>
      </c>
      <c r="F79" s="39">
        <f t="shared" si="42"/>
        <v>0</v>
      </c>
      <c r="G79" s="39">
        <f t="shared" si="42"/>
        <v>0</v>
      </c>
      <c r="H79" s="39">
        <f t="shared" si="42"/>
        <v>0</v>
      </c>
      <c r="I79" s="39">
        <f t="shared" si="42"/>
        <v>0</v>
      </c>
      <c r="J79" s="39">
        <f t="shared" si="42"/>
        <v>0</v>
      </c>
      <c r="K79" s="39">
        <f t="shared" si="42"/>
        <v>0</v>
      </c>
      <c r="L79" s="39">
        <f t="shared" si="42"/>
        <v>0</v>
      </c>
      <c r="M79" s="39">
        <f t="shared" si="42"/>
        <v>0</v>
      </c>
      <c r="N79" s="39">
        <f t="shared" si="42"/>
        <v>511585.27999999997</v>
      </c>
      <c r="O79" s="39">
        <f t="shared" si="42"/>
        <v>1668044.6400000001</v>
      </c>
      <c r="P79" s="39">
        <f t="shared" si="42"/>
        <v>2230228.3199999998</v>
      </c>
      <c r="Q79" s="39">
        <f t="shared" si="42"/>
        <v>0</v>
      </c>
      <c r="R79" s="39">
        <f t="shared" si="42"/>
        <v>0</v>
      </c>
      <c r="S79" s="39">
        <f t="shared" si="42"/>
        <v>0</v>
      </c>
      <c r="T79" s="39">
        <f t="shared" si="42"/>
        <v>0</v>
      </c>
      <c r="U79" s="39">
        <f t="shared" si="42"/>
        <v>0</v>
      </c>
      <c r="V79" s="39">
        <f t="shared" si="42"/>
        <v>0</v>
      </c>
      <c r="W79" s="39">
        <f t="shared" si="42"/>
        <v>0</v>
      </c>
      <c r="X79" s="39">
        <f t="shared" si="42"/>
        <v>0</v>
      </c>
      <c r="Y79" s="39">
        <f t="shared" si="42"/>
        <v>0</v>
      </c>
      <c r="Z79" s="39">
        <f t="shared" si="42"/>
        <v>4409858.24</v>
      </c>
      <c r="AA79" s="39">
        <f t="shared" si="42"/>
        <v>14160141.76</v>
      </c>
      <c r="AB79" s="40">
        <f>Z79/D79</f>
        <v>0.23747217232094778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4">B80+B79</f>
        <v>18570000</v>
      </c>
      <c r="C81" s="39">
        <f t="shared" si="44"/>
        <v>0</v>
      </c>
      <c r="D81" s="39">
        <f>D80+D79</f>
        <v>18570000</v>
      </c>
      <c r="E81" s="39">
        <f t="shared" ref="E81:AA81" si="45">E80+E79</f>
        <v>4409858.24</v>
      </c>
      <c r="F81" s="39">
        <f t="shared" si="45"/>
        <v>0</v>
      </c>
      <c r="G81" s="39">
        <f t="shared" si="45"/>
        <v>0</v>
      </c>
      <c r="H81" s="39">
        <f t="shared" si="45"/>
        <v>0</v>
      </c>
      <c r="I81" s="39">
        <f t="shared" si="45"/>
        <v>0</v>
      </c>
      <c r="J81" s="39">
        <f t="shared" si="45"/>
        <v>0</v>
      </c>
      <c r="K81" s="39">
        <f t="shared" si="45"/>
        <v>0</v>
      </c>
      <c r="L81" s="39">
        <f t="shared" si="45"/>
        <v>0</v>
      </c>
      <c r="M81" s="39">
        <f t="shared" si="45"/>
        <v>0</v>
      </c>
      <c r="N81" s="39">
        <f t="shared" si="45"/>
        <v>511585.27999999997</v>
      </c>
      <c r="O81" s="39">
        <f t="shared" si="45"/>
        <v>1668044.6400000001</v>
      </c>
      <c r="P81" s="39">
        <f t="shared" si="45"/>
        <v>2230228.3199999998</v>
      </c>
      <c r="Q81" s="39">
        <f t="shared" si="45"/>
        <v>0</v>
      </c>
      <c r="R81" s="39">
        <f t="shared" si="45"/>
        <v>0</v>
      </c>
      <c r="S81" s="39">
        <f t="shared" si="45"/>
        <v>0</v>
      </c>
      <c r="T81" s="39">
        <f t="shared" si="45"/>
        <v>0</v>
      </c>
      <c r="U81" s="39">
        <f t="shared" si="45"/>
        <v>0</v>
      </c>
      <c r="V81" s="39">
        <f t="shared" si="45"/>
        <v>0</v>
      </c>
      <c r="W81" s="39">
        <f t="shared" si="45"/>
        <v>0</v>
      </c>
      <c r="X81" s="39">
        <f t="shared" si="45"/>
        <v>0</v>
      </c>
      <c r="Y81" s="39">
        <f t="shared" si="45"/>
        <v>0</v>
      </c>
      <c r="Z81" s="39">
        <f t="shared" si="45"/>
        <v>4409858.24</v>
      </c>
      <c r="AA81" s="39">
        <f t="shared" si="45"/>
        <v>14160141.76</v>
      </c>
      <c r="AB81" s="40">
        <f>Z81/D81</f>
        <v>0.23747217232094778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3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5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5">
      <c r="A86" s="36" t="s">
        <v>35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3219396.94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890915.13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3219396.94</v>
      </c>
      <c r="AA86" s="31">
        <f>D86-Z86</f>
        <v>18872603.059999999</v>
      </c>
      <c r="AB86" s="37">
        <f>Z86/D86</f>
        <v>0.14572682147383667</v>
      </c>
      <c r="AC86" s="32"/>
    </row>
    <row r="87" spans="1:29" s="33" customFormat="1" ht="18" customHeight="1" x14ac:dyDescent="0.25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</row>
    <row r="88" spans="1:29" s="33" customFormat="1" ht="18" customHeight="1" x14ac:dyDescent="0.25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7">SUM(B85:B88)</f>
        <v>22092000</v>
      </c>
      <c r="C89" s="39">
        <f t="shared" si="47"/>
        <v>0</v>
      </c>
      <c r="D89" s="39">
        <f>SUM(D85:D88)</f>
        <v>22092000</v>
      </c>
      <c r="E89" s="39">
        <f t="shared" ref="E89:AA89" si="48">SUM(E85:E88)</f>
        <v>3219396.94</v>
      </c>
      <c r="F89" s="39">
        <f t="shared" si="48"/>
        <v>0</v>
      </c>
      <c r="G89" s="39">
        <f t="shared" si="48"/>
        <v>0</v>
      </c>
      <c r="H89" s="39">
        <f t="shared" si="48"/>
        <v>0</v>
      </c>
      <c r="I89" s="39">
        <f t="shared" si="48"/>
        <v>0</v>
      </c>
      <c r="J89" s="39">
        <f t="shared" si="48"/>
        <v>0</v>
      </c>
      <c r="K89" s="39">
        <f t="shared" si="48"/>
        <v>0</v>
      </c>
      <c r="L89" s="39">
        <f t="shared" si="48"/>
        <v>0</v>
      </c>
      <c r="M89" s="39">
        <f t="shared" si="48"/>
        <v>0</v>
      </c>
      <c r="N89" s="39">
        <f t="shared" si="48"/>
        <v>756574.89999999991</v>
      </c>
      <c r="O89" s="39">
        <f t="shared" si="48"/>
        <v>1571906.9100000001</v>
      </c>
      <c r="P89" s="39">
        <f t="shared" si="48"/>
        <v>890915.13</v>
      </c>
      <c r="Q89" s="39">
        <f t="shared" si="48"/>
        <v>0</v>
      </c>
      <c r="R89" s="39">
        <f t="shared" si="48"/>
        <v>0</v>
      </c>
      <c r="S89" s="39">
        <f t="shared" si="48"/>
        <v>0</v>
      </c>
      <c r="T89" s="39">
        <f t="shared" si="48"/>
        <v>0</v>
      </c>
      <c r="U89" s="39">
        <f t="shared" si="48"/>
        <v>0</v>
      </c>
      <c r="V89" s="39">
        <f t="shared" si="48"/>
        <v>0</v>
      </c>
      <c r="W89" s="39">
        <f t="shared" si="48"/>
        <v>0</v>
      </c>
      <c r="X89" s="39">
        <f t="shared" si="48"/>
        <v>0</v>
      </c>
      <c r="Y89" s="39">
        <f t="shared" si="48"/>
        <v>0</v>
      </c>
      <c r="Z89" s="39">
        <f t="shared" si="48"/>
        <v>3219396.94</v>
      </c>
      <c r="AA89" s="39">
        <f t="shared" si="48"/>
        <v>18872603.059999999</v>
      </c>
      <c r="AB89" s="40">
        <f>Z89/D89</f>
        <v>0.14572682147383667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50">B90+B89</f>
        <v>22092000</v>
      </c>
      <c r="C91" s="39">
        <f t="shared" si="50"/>
        <v>0</v>
      </c>
      <c r="D91" s="39">
        <f>D90+D89</f>
        <v>22092000</v>
      </c>
      <c r="E91" s="39">
        <f t="shared" ref="E91:AA91" si="51">E90+E89</f>
        <v>3219396.94</v>
      </c>
      <c r="F91" s="39">
        <f t="shared" si="51"/>
        <v>0</v>
      </c>
      <c r="G91" s="39">
        <f t="shared" si="51"/>
        <v>0</v>
      </c>
      <c r="H91" s="39">
        <f t="shared" si="51"/>
        <v>0</v>
      </c>
      <c r="I91" s="39">
        <f t="shared" si="51"/>
        <v>0</v>
      </c>
      <c r="J91" s="39">
        <f t="shared" si="51"/>
        <v>0</v>
      </c>
      <c r="K91" s="39">
        <f t="shared" si="51"/>
        <v>0</v>
      </c>
      <c r="L91" s="39">
        <f t="shared" si="51"/>
        <v>0</v>
      </c>
      <c r="M91" s="39">
        <f t="shared" si="51"/>
        <v>0</v>
      </c>
      <c r="N91" s="39">
        <f t="shared" si="51"/>
        <v>756574.89999999991</v>
      </c>
      <c r="O91" s="39">
        <f t="shared" si="51"/>
        <v>1571906.9100000001</v>
      </c>
      <c r="P91" s="39">
        <f t="shared" si="51"/>
        <v>890915.13</v>
      </c>
      <c r="Q91" s="39">
        <f t="shared" si="51"/>
        <v>0</v>
      </c>
      <c r="R91" s="39">
        <f t="shared" si="51"/>
        <v>0</v>
      </c>
      <c r="S91" s="39">
        <f t="shared" si="51"/>
        <v>0</v>
      </c>
      <c r="T91" s="39">
        <f t="shared" si="51"/>
        <v>0</v>
      </c>
      <c r="U91" s="39">
        <f t="shared" si="51"/>
        <v>0</v>
      </c>
      <c r="V91" s="39">
        <f t="shared" si="51"/>
        <v>0</v>
      </c>
      <c r="W91" s="39">
        <f t="shared" si="51"/>
        <v>0</v>
      </c>
      <c r="X91" s="39">
        <f t="shared" si="51"/>
        <v>0</v>
      </c>
      <c r="Y91" s="39">
        <f t="shared" si="51"/>
        <v>0</v>
      </c>
      <c r="Z91" s="39">
        <f t="shared" si="51"/>
        <v>3219396.94</v>
      </c>
      <c r="AA91" s="39">
        <f t="shared" si="51"/>
        <v>18872603.059999999</v>
      </c>
      <c r="AB91" s="40">
        <f>Z91/D91</f>
        <v>0.14572682147383667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3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5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5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15420000</v>
      </c>
      <c r="E96" s="31">
        <f>[1]consoCURRENT!H2103</f>
        <v>6533595.2999999998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1039699.13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6533595.2999999998</v>
      </c>
      <c r="AA96" s="31">
        <f>D96-Z96</f>
        <v>8886404.6999999993</v>
      </c>
      <c r="AB96" s="37">
        <f>Z96/D96</f>
        <v>0.42370916342412451</v>
      </c>
      <c r="AC96" s="32"/>
    </row>
    <row r="97" spans="1:29" s="33" customFormat="1" ht="18" customHeight="1" x14ac:dyDescent="0.25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</row>
    <row r="98" spans="1:29" s="33" customFormat="1" ht="18" customHeight="1" x14ac:dyDescent="0.25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3">SUM(B95:B98)</f>
        <v>15420000</v>
      </c>
      <c r="C99" s="39">
        <f t="shared" si="53"/>
        <v>0</v>
      </c>
      <c r="D99" s="39">
        <f>SUM(D95:D98)</f>
        <v>15420000</v>
      </c>
      <c r="E99" s="39">
        <f t="shared" ref="E99:AA99" si="54">SUM(E95:E98)</f>
        <v>6533595.2999999998</v>
      </c>
      <c r="F99" s="39">
        <f t="shared" si="54"/>
        <v>0</v>
      </c>
      <c r="G99" s="39">
        <f t="shared" si="54"/>
        <v>0</v>
      </c>
      <c r="H99" s="39">
        <f t="shared" si="54"/>
        <v>0</v>
      </c>
      <c r="I99" s="39">
        <f t="shared" si="54"/>
        <v>0</v>
      </c>
      <c r="J99" s="39">
        <f t="shared" si="54"/>
        <v>0</v>
      </c>
      <c r="K99" s="39">
        <f t="shared" si="54"/>
        <v>0</v>
      </c>
      <c r="L99" s="39">
        <f t="shared" si="54"/>
        <v>0</v>
      </c>
      <c r="M99" s="39">
        <f t="shared" si="54"/>
        <v>0</v>
      </c>
      <c r="N99" s="39">
        <f t="shared" si="54"/>
        <v>1206540.58</v>
      </c>
      <c r="O99" s="39">
        <f t="shared" si="54"/>
        <v>4287355.59</v>
      </c>
      <c r="P99" s="39">
        <f t="shared" si="54"/>
        <v>1039699.13</v>
      </c>
      <c r="Q99" s="39">
        <f t="shared" si="54"/>
        <v>0</v>
      </c>
      <c r="R99" s="39">
        <f t="shared" si="54"/>
        <v>0</v>
      </c>
      <c r="S99" s="39">
        <f t="shared" si="54"/>
        <v>0</v>
      </c>
      <c r="T99" s="39">
        <f t="shared" si="54"/>
        <v>0</v>
      </c>
      <c r="U99" s="39">
        <f t="shared" si="54"/>
        <v>0</v>
      </c>
      <c r="V99" s="39">
        <f t="shared" si="54"/>
        <v>0</v>
      </c>
      <c r="W99" s="39">
        <f t="shared" si="54"/>
        <v>0</v>
      </c>
      <c r="X99" s="39">
        <f t="shared" si="54"/>
        <v>0</v>
      </c>
      <c r="Y99" s="39">
        <f t="shared" si="54"/>
        <v>0</v>
      </c>
      <c r="Z99" s="39">
        <f t="shared" si="54"/>
        <v>6533595.2999999998</v>
      </c>
      <c r="AA99" s="39">
        <f t="shared" si="54"/>
        <v>8886404.6999999993</v>
      </c>
      <c r="AB99" s="40">
        <f>Z99/D99</f>
        <v>0.42370916342412451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6">B100+B99</f>
        <v>15420000</v>
      </c>
      <c r="C101" s="39">
        <f t="shared" si="56"/>
        <v>0</v>
      </c>
      <c r="D101" s="39">
        <f>D100+D99</f>
        <v>15420000</v>
      </c>
      <c r="E101" s="39">
        <f t="shared" ref="E101:AA101" si="57">E100+E99</f>
        <v>6533595.2999999998</v>
      </c>
      <c r="F101" s="39">
        <f t="shared" si="57"/>
        <v>0</v>
      </c>
      <c r="G101" s="39">
        <f t="shared" si="57"/>
        <v>0</v>
      </c>
      <c r="H101" s="39">
        <f t="shared" si="57"/>
        <v>0</v>
      </c>
      <c r="I101" s="39">
        <f t="shared" si="57"/>
        <v>0</v>
      </c>
      <c r="J101" s="39">
        <f t="shared" si="57"/>
        <v>0</v>
      </c>
      <c r="K101" s="39">
        <f t="shared" si="57"/>
        <v>0</v>
      </c>
      <c r="L101" s="39">
        <f t="shared" si="57"/>
        <v>0</v>
      </c>
      <c r="M101" s="39">
        <f t="shared" si="57"/>
        <v>0</v>
      </c>
      <c r="N101" s="39">
        <f t="shared" si="57"/>
        <v>1206540.58</v>
      </c>
      <c r="O101" s="39">
        <f t="shared" si="57"/>
        <v>4287355.59</v>
      </c>
      <c r="P101" s="39">
        <f t="shared" si="57"/>
        <v>1039699.13</v>
      </c>
      <c r="Q101" s="39">
        <f t="shared" si="57"/>
        <v>0</v>
      </c>
      <c r="R101" s="39">
        <f t="shared" si="57"/>
        <v>0</v>
      </c>
      <c r="S101" s="39">
        <f t="shared" si="57"/>
        <v>0</v>
      </c>
      <c r="T101" s="39">
        <f t="shared" si="57"/>
        <v>0</v>
      </c>
      <c r="U101" s="39">
        <f t="shared" si="57"/>
        <v>0</v>
      </c>
      <c r="V101" s="39">
        <f t="shared" si="57"/>
        <v>0</v>
      </c>
      <c r="W101" s="39">
        <f t="shared" si="57"/>
        <v>0</v>
      </c>
      <c r="X101" s="39">
        <f t="shared" si="57"/>
        <v>0</v>
      </c>
      <c r="Y101" s="39">
        <f t="shared" si="57"/>
        <v>0</v>
      </c>
      <c r="Z101" s="39">
        <f t="shared" si="57"/>
        <v>6533595.2999999998</v>
      </c>
      <c r="AA101" s="39">
        <f t="shared" si="57"/>
        <v>8886404.6999999993</v>
      </c>
      <c r="AB101" s="40">
        <f>Z101/D101</f>
        <v>0.42370916342412451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3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5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5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3396654.4500000007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1205169.95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3396654.45</v>
      </c>
      <c r="AA106" s="31">
        <f>D106-Z106</f>
        <v>5970345.5499999998</v>
      </c>
      <c r="AB106" s="37">
        <f>Z106/D106</f>
        <v>0.36261924308743465</v>
      </c>
      <c r="AC106" s="32"/>
    </row>
    <row r="107" spans="1:29" s="33" customFormat="1" ht="18" customHeight="1" x14ac:dyDescent="0.25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</row>
    <row r="108" spans="1:29" s="33" customFormat="1" ht="18" customHeight="1" x14ac:dyDescent="0.25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9">SUM(B105:B108)</f>
        <v>9367000</v>
      </c>
      <c r="C109" s="39">
        <f t="shared" si="59"/>
        <v>0</v>
      </c>
      <c r="D109" s="39">
        <f>SUM(D105:D108)</f>
        <v>9367000</v>
      </c>
      <c r="E109" s="39">
        <f t="shared" ref="E109:AA109" si="60">SUM(E105:E108)</f>
        <v>3396654.4500000007</v>
      </c>
      <c r="F109" s="39">
        <f t="shared" si="60"/>
        <v>0</v>
      </c>
      <c r="G109" s="39">
        <f t="shared" si="60"/>
        <v>0</v>
      </c>
      <c r="H109" s="39">
        <f t="shared" si="60"/>
        <v>0</v>
      </c>
      <c r="I109" s="39">
        <f t="shared" si="60"/>
        <v>0</v>
      </c>
      <c r="J109" s="39">
        <f t="shared" si="60"/>
        <v>0</v>
      </c>
      <c r="K109" s="39">
        <f t="shared" si="60"/>
        <v>0</v>
      </c>
      <c r="L109" s="39">
        <f t="shared" si="60"/>
        <v>0</v>
      </c>
      <c r="M109" s="39">
        <f t="shared" si="60"/>
        <v>0</v>
      </c>
      <c r="N109" s="39">
        <f t="shared" si="60"/>
        <v>1148472.97</v>
      </c>
      <c r="O109" s="39">
        <f t="shared" si="60"/>
        <v>1043011.5299999999</v>
      </c>
      <c r="P109" s="39">
        <f t="shared" si="60"/>
        <v>1205169.95</v>
      </c>
      <c r="Q109" s="39">
        <f t="shared" si="60"/>
        <v>0</v>
      </c>
      <c r="R109" s="39">
        <f t="shared" si="60"/>
        <v>0</v>
      </c>
      <c r="S109" s="39">
        <f t="shared" si="60"/>
        <v>0</v>
      </c>
      <c r="T109" s="39">
        <f t="shared" si="60"/>
        <v>0</v>
      </c>
      <c r="U109" s="39">
        <f t="shared" si="60"/>
        <v>0</v>
      </c>
      <c r="V109" s="39">
        <f t="shared" si="60"/>
        <v>0</v>
      </c>
      <c r="W109" s="39">
        <f t="shared" si="60"/>
        <v>0</v>
      </c>
      <c r="X109" s="39">
        <f t="shared" si="60"/>
        <v>0</v>
      </c>
      <c r="Y109" s="39">
        <f t="shared" si="60"/>
        <v>0</v>
      </c>
      <c r="Z109" s="39">
        <f t="shared" si="60"/>
        <v>3396654.45</v>
      </c>
      <c r="AA109" s="39">
        <f t="shared" si="60"/>
        <v>5970345.5499999998</v>
      </c>
      <c r="AB109" s="40">
        <f>Z109/D109</f>
        <v>0.36261924308743465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2">B110+B109</f>
        <v>9367000</v>
      </c>
      <c r="C111" s="39">
        <f t="shared" si="62"/>
        <v>0</v>
      </c>
      <c r="D111" s="39">
        <f>D110+D109</f>
        <v>9367000</v>
      </c>
      <c r="E111" s="39">
        <f t="shared" ref="E111:AA111" si="63">E110+E109</f>
        <v>3396654.4500000007</v>
      </c>
      <c r="F111" s="39">
        <f t="shared" si="63"/>
        <v>0</v>
      </c>
      <c r="G111" s="39">
        <f t="shared" si="63"/>
        <v>0</v>
      </c>
      <c r="H111" s="39">
        <f t="shared" si="63"/>
        <v>0</v>
      </c>
      <c r="I111" s="39">
        <f t="shared" si="63"/>
        <v>0</v>
      </c>
      <c r="J111" s="39">
        <f t="shared" si="63"/>
        <v>0</v>
      </c>
      <c r="K111" s="39">
        <f t="shared" si="63"/>
        <v>0</v>
      </c>
      <c r="L111" s="39">
        <f t="shared" si="63"/>
        <v>0</v>
      </c>
      <c r="M111" s="39">
        <f t="shared" si="63"/>
        <v>0</v>
      </c>
      <c r="N111" s="39">
        <f t="shared" si="63"/>
        <v>1148472.97</v>
      </c>
      <c r="O111" s="39">
        <f t="shared" si="63"/>
        <v>1043011.5299999999</v>
      </c>
      <c r="P111" s="39">
        <f t="shared" si="63"/>
        <v>1205169.95</v>
      </c>
      <c r="Q111" s="39">
        <f t="shared" si="63"/>
        <v>0</v>
      </c>
      <c r="R111" s="39">
        <f t="shared" si="63"/>
        <v>0</v>
      </c>
      <c r="S111" s="39">
        <f t="shared" si="63"/>
        <v>0</v>
      </c>
      <c r="T111" s="39">
        <f t="shared" si="63"/>
        <v>0</v>
      </c>
      <c r="U111" s="39">
        <f t="shared" si="63"/>
        <v>0</v>
      </c>
      <c r="V111" s="39">
        <f t="shared" si="63"/>
        <v>0</v>
      </c>
      <c r="W111" s="39">
        <f t="shared" si="63"/>
        <v>0</v>
      </c>
      <c r="X111" s="39">
        <f t="shared" si="63"/>
        <v>0</v>
      </c>
      <c r="Y111" s="39">
        <f t="shared" si="63"/>
        <v>0</v>
      </c>
      <c r="Z111" s="39">
        <f t="shared" si="63"/>
        <v>3396654.45</v>
      </c>
      <c r="AA111" s="39">
        <f t="shared" si="63"/>
        <v>5970345.5499999998</v>
      </c>
      <c r="AB111" s="40">
        <f>Z111/D111</f>
        <v>0.36261924308743465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3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5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5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959272.14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151709.75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959272.14000000013</v>
      </c>
      <c r="AA116" s="31">
        <f>D116-Z116</f>
        <v>3571727.86</v>
      </c>
      <c r="AB116" s="37">
        <f>Z116/D116</f>
        <v>0.21171311851688371</v>
      </c>
      <c r="AC116" s="32"/>
    </row>
    <row r="117" spans="1:29" s="33" customFormat="1" ht="18" customHeight="1" x14ac:dyDescent="0.25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</row>
    <row r="118" spans="1:29" s="33" customFormat="1" ht="18" customHeight="1" x14ac:dyDescent="0.25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5">SUM(B115:B118)</f>
        <v>4531000</v>
      </c>
      <c r="C119" s="39">
        <f t="shared" si="65"/>
        <v>0</v>
      </c>
      <c r="D119" s="39">
        <f t="shared" si="65"/>
        <v>4531000</v>
      </c>
      <c r="E119" s="39">
        <f t="shared" si="65"/>
        <v>959272.14</v>
      </c>
      <c r="F119" s="39">
        <f t="shared" si="65"/>
        <v>0</v>
      </c>
      <c r="G119" s="39">
        <f t="shared" si="65"/>
        <v>0</v>
      </c>
      <c r="H119" s="39">
        <f t="shared" si="65"/>
        <v>0</v>
      </c>
      <c r="I119" s="39">
        <f t="shared" si="65"/>
        <v>0</v>
      </c>
      <c r="J119" s="39">
        <f t="shared" si="65"/>
        <v>0</v>
      </c>
      <c r="K119" s="39">
        <f t="shared" si="65"/>
        <v>0</v>
      </c>
      <c r="L119" s="39">
        <f t="shared" si="65"/>
        <v>0</v>
      </c>
      <c r="M119" s="39">
        <f t="shared" si="65"/>
        <v>0</v>
      </c>
      <c r="N119" s="39">
        <f t="shared" si="65"/>
        <v>609937.33000000007</v>
      </c>
      <c r="O119" s="39">
        <f t="shared" si="65"/>
        <v>197625.06</v>
      </c>
      <c r="P119" s="39">
        <f t="shared" si="65"/>
        <v>151709.75</v>
      </c>
      <c r="Q119" s="39">
        <f t="shared" si="65"/>
        <v>0</v>
      </c>
      <c r="R119" s="39">
        <f t="shared" si="65"/>
        <v>0</v>
      </c>
      <c r="S119" s="39">
        <f t="shared" si="65"/>
        <v>0</v>
      </c>
      <c r="T119" s="39">
        <f t="shared" si="65"/>
        <v>0</v>
      </c>
      <c r="U119" s="39">
        <f t="shared" si="65"/>
        <v>0</v>
      </c>
      <c r="V119" s="39">
        <f t="shared" si="65"/>
        <v>0</v>
      </c>
      <c r="W119" s="39">
        <f t="shared" si="65"/>
        <v>0</v>
      </c>
      <c r="X119" s="39">
        <f t="shared" si="65"/>
        <v>0</v>
      </c>
      <c r="Y119" s="39">
        <f t="shared" si="65"/>
        <v>0</v>
      </c>
      <c r="Z119" s="39">
        <f t="shared" si="65"/>
        <v>959272.14000000013</v>
      </c>
      <c r="AA119" s="39">
        <f t="shared" si="65"/>
        <v>3571727.86</v>
      </c>
      <c r="AB119" s="40">
        <f>Z119/D119</f>
        <v>0.21171311851688371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7">B120+B119</f>
        <v>4531000</v>
      </c>
      <c r="C121" s="39">
        <f t="shared" si="67"/>
        <v>0</v>
      </c>
      <c r="D121" s="39">
        <f t="shared" si="67"/>
        <v>4531000</v>
      </c>
      <c r="E121" s="39">
        <f t="shared" si="67"/>
        <v>959272.14</v>
      </c>
      <c r="F121" s="39">
        <f t="shared" si="67"/>
        <v>0</v>
      </c>
      <c r="G121" s="39">
        <f t="shared" si="67"/>
        <v>0</v>
      </c>
      <c r="H121" s="39">
        <f t="shared" si="67"/>
        <v>0</v>
      </c>
      <c r="I121" s="39">
        <f t="shared" si="67"/>
        <v>0</v>
      </c>
      <c r="J121" s="39">
        <f t="shared" si="67"/>
        <v>0</v>
      </c>
      <c r="K121" s="39">
        <f t="shared" si="67"/>
        <v>0</v>
      </c>
      <c r="L121" s="39">
        <f t="shared" si="67"/>
        <v>0</v>
      </c>
      <c r="M121" s="39">
        <f t="shared" si="67"/>
        <v>0</v>
      </c>
      <c r="N121" s="39">
        <f t="shared" si="67"/>
        <v>609937.33000000007</v>
      </c>
      <c r="O121" s="39">
        <f t="shared" si="67"/>
        <v>197625.06</v>
      </c>
      <c r="P121" s="39">
        <f t="shared" si="67"/>
        <v>151709.75</v>
      </c>
      <c r="Q121" s="39">
        <f t="shared" si="67"/>
        <v>0</v>
      </c>
      <c r="R121" s="39">
        <f t="shared" si="67"/>
        <v>0</v>
      </c>
      <c r="S121" s="39">
        <f t="shared" si="67"/>
        <v>0</v>
      </c>
      <c r="T121" s="39">
        <f t="shared" si="67"/>
        <v>0</v>
      </c>
      <c r="U121" s="39">
        <f t="shared" si="67"/>
        <v>0</v>
      </c>
      <c r="V121" s="39">
        <f t="shared" si="67"/>
        <v>0</v>
      </c>
      <c r="W121" s="39">
        <f t="shared" si="67"/>
        <v>0</v>
      </c>
      <c r="X121" s="39">
        <f t="shared" si="67"/>
        <v>0</v>
      </c>
      <c r="Y121" s="39">
        <f t="shared" si="67"/>
        <v>0</v>
      </c>
      <c r="Z121" s="39">
        <f t="shared" si="67"/>
        <v>959272.14000000013</v>
      </c>
      <c r="AA121" s="39">
        <f t="shared" si="67"/>
        <v>3571727.86</v>
      </c>
      <c r="AB121" s="40">
        <f>Z121/D121</f>
        <v>0.21171311851688371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3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5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5">
      <c r="A126" s="36" t="s">
        <v>35</v>
      </c>
      <c r="B126" s="31">
        <f>[1]consoCURRENT!E2742</f>
        <v>5666000</v>
      </c>
      <c r="C126" s="31">
        <f>[1]consoCURRENT!F2742</f>
        <v>-1.4551915228366852E-11</v>
      </c>
      <c r="D126" s="31">
        <f>[1]consoCURRENT!G2742</f>
        <v>5666000</v>
      </c>
      <c r="E126" s="31">
        <f>[1]consoCURRENT!H2742</f>
        <v>2445182.8200000003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980356.31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2445182.8200000003</v>
      </c>
      <c r="AA126" s="31">
        <f>D126-Z126</f>
        <v>3220817.1799999997</v>
      </c>
      <c r="AB126" s="37">
        <f>Z126/D126</f>
        <v>0.43155362160254152</v>
      </c>
      <c r="AC126" s="32"/>
    </row>
    <row r="127" spans="1:29" s="33" customFormat="1" ht="18" customHeight="1" x14ac:dyDescent="0.25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</row>
    <row r="128" spans="1:29" s="33" customFormat="1" ht="18" customHeight="1" x14ac:dyDescent="0.25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9">SUM(B125:B128)</f>
        <v>5666000</v>
      </c>
      <c r="C129" s="39">
        <f t="shared" si="69"/>
        <v>-1.4551915228366852E-11</v>
      </c>
      <c r="D129" s="39">
        <f>SUM(D125:D128)</f>
        <v>5666000</v>
      </c>
      <c r="E129" s="39">
        <f t="shared" ref="E129:AA129" si="70">SUM(E125:E128)</f>
        <v>2445182.8200000003</v>
      </c>
      <c r="F129" s="39">
        <f t="shared" si="70"/>
        <v>0</v>
      </c>
      <c r="G129" s="39">
        <f t="shared" si="70"/>
        <v>0</v>
      </c>
      <c r="H129" s="39">
        <f t="shared" si="70"/>
        <v>0</v>
      </c>
      <c r="I129" s="39">
        <f t="shared" si="70"/>
        <v>0</v>
      </c>
      <c r="J129" s="39">
        <f t="shared" si="70"/>
        <v>0</v>
      </c>
      <c r="K129" s="39">
        <f t="shared" si="70"/>
        <v>0</v>
      </c>
      <c r="L129" s="39">
        <f t="shared" si="70"/>
        <v>0</v>
      </c>
      <c r="M129" s="39">
        <f t="shared" si="70"/>
        <v>0</v>
      </c>
      <c r="N129" s="39">
        <f t="shared" si="70"/>
        <v>488963.14999999997</v>
      </c>
      <c r="O129" s="39">
        <f t="shared" si="70"/>
        <v>975863.36</v>
      </c>
      <c r="P129" s="39">
        <f t="shared" si="70"/>
        <v>980356.31</v>
      </c>
      <c r="Q129" s="39">
        <f t="shared" si="70"/>
        <v>0</v>
      </c>
      <c r="R129" s="39">
        <f t="shared" si="70"/>
        <v>0</v>
      </c>
      <c r="S129" s="39">
        <f t="shared" si="70"/>
        <v>0</v>
      </c>
      <c r="T129" s="39">
        <f t="shared" si="70"/>
        <v>0</v>
      </c>
      <c r="U129" s="39">
        <f t="shared" si="70"/>
        <v>0</v>
      </c>
      <c r="V129" s="39">
        <f t="shared" si="70"/>
        <v>0</v>
      </c>
      <c r="W129" s="39">
        <f t="shared" si="70"/>
        <v>0</v>
      </c>
      <c r="X129" s="39">
        <f t="shared" si="70"/>
        <v>0</v>
      </c>
      <c r="Y129" s="39">
        <f t="shared" si="70"/>
        <v>0</v>
      </c>
      <c r="Z129" s="39">
        <f t="shared" si="70"/>
        <v>2445182.8200000003</v>
      </c>
      <c r="AA129" s="39">
        <f t="shared" si="70"/>
        <v>3220817.1799999997</v>
      </c>
      <c r="AB129" s="40">
        <f>Z129/D129</f>
        <v>0.43155362160254152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2">B130+B129</f>
        <v>5666000</v>
      </c>
      <c r="C131" s="39">
        <f t="shared" si="72"/>
        <v>-1.4551915228366852E-11</v>
      </c>
      <c r="D131" s="39">
        <f>D130+D129</f>
        <v>5666000</v>
      </c>
      <c r="E131" s="39">
        <f t="shared" ref="E131:AA131" si="73">E130+E129</f>
        <v>2445182.8200000003</v>
      </c>
      <c r="F131" s="39">
        <f t="shared" si="73"/>
        <v>0</v>
      </c>
      <c r="G131" s="39">
        <f t="shared" si="73"/>
        <v>0</v>
      </c>
      <c r="H131" s="39">
        <f t="shared" si="73"/>
        <v>0</v>
      </c>
      <c r="I131" s="39">
        <f t="shared" si="73"/>
        <v>0</v>
      </c>
      <c r="J131" s="39">
        <f t="shared" si="73"/>
        <v>0</v>
      </c>
      <c r="K131" s="39">
        <f t="shared" si="73"/>
        <v>0</v>
      </c>
      <c r="L131" s="39">
        <f t="shared" si="73"/>
        <v>0</v>
      </c>
      <c r="M131" s="39">
        <f t="shared" si="73"/>
        <v>0</v>
      </c>
      <c r="N131" s="39">
        <f t="shared" si="73"/>
        <v>488963.14999999997</v>
      </c>
      <c r="O131" s="39">
        <f t="shared" si="73"/>
        <v>975863.36</v>
      </c>
      <c r="P131" s="39">
        <f t="shared" si="73"/>
        <v>980356.31</v>
      </c>
      <c r="Q131" s="39">
        <f t="shared" si="73"/>
        <v>0</v>
      </c>
      <c r="R131" s="39">
        <f t="shared" si="73"/>
        <v>0</v>
      </c>
      <c r="S131" s="39">
        <f t="shared" si="73"/>
        <v>0</v>
      </c>
      <c r="T131" s="39">
        <f t="shared" si="73"/>
        <v>0</v>
      </c>
      <c r="U131" s="39">
        <f t="shared" si="73"/>
        <v>0</v>
      </c>
      <c r="V131" s="39">
        <f t="shared" si="73"/>
        <v>0</v>
      </c>
      <c r="W131" s="39">
        <f t="shared" si="73"/>
        <v>0</v>
      </c>
      <c r="X131" s="39">
        <f t="shared" si="73"/>
        <v>0</v>
      </c>
      <c r="Y131" s="39">
        <f t="shared" si="73"/>
        <v>0</v>
      </c>
      <c r="Z131" s="39">
        <f t="shared" si="73"/>
        <v>2445182.8200000003</v>
      </c>
      <c r="AA131" s="39">
        <f t="shared" si="73"/>
        <v>3220817.1799999997</v>
      </c>
      <c r="AB131" s="40">
        <f>Z131/D131</f>
        <v>0.43155362160254152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3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5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5">
      <c r="A136" s="36" t="s">
        <v>35</v>
      </c>
      <c r="B136" s="31">
        <f>[1]consoCURRENT!E2955</f>
        <v>29394000</v>
      </c>
      <c r="C136" s="31">
        <f>[1]consoCURRENT!F2955</f>
        <v>0</v>
      </c>
      <c r="D136" s="31">
        <f>[1]consoCURRENT!G2955</f>
        <v>29394000</v>
      </c>
      <c r="E136" s="31">
        <f>[1]consoCURRENT!H2955</f>
        <v>5927859.5200000005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2652821.91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5927859.5200000005</v>
      </c>
      <c r="AA136" s="31">
        <f>D136-Z136</f>
        <v>23466140.48</v>
      </c>
      <c r="AB136" s="37">
        <f>Z136/D136</f>
        <v>0.20166903177519224</v>
      </c>
      <c r="AC136" s="32"/>
    </row>
    <row r="137" spans="1:29" s="33" customFormat="1" ht="18" customHeight="1" x14ac:dyDescent="0.25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</row>
    <row r="138" spans="1:29" s="33" customFormat="1" ht="18" customHeight="1" x14ac:dyDescent="0.25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5">SUM(B135:B138)</f>
        <v>29394000</v>
      </c>
      <c r="C139" s="39">
        <f t="shared" si="75"/>
        <v>0</v>
      </c>
      <c r="D139" s="39">
        <f>SUM(D135:D138)</f>
        <v>29394000</v>
      </c>
      <c r="E139" s="39">
        <f t="shared" ref="E139:AA139" si="76">SUM(E135:E138)</f>
        <v>5927859.5200000005</v>
      </c>
      <c r="F139" s="39">
        <f t="shared" si="76"/>
        <v>0</v>
      </c>
      <c r="G139" s="39">
        <f t="shared" si="76"/>
        <v>0</v>
      </c>
      <c r="H139" s="39">
        <f t="shared" si="76"/>
        <v>0</v>
      </c>
      <c r="I139" s="39">
        <f t="shared" si="76"/>
        <v>0</v>
      </c>
      <c r="J139" s="39">
        <f t="shared" si="76"/>
        <v>0</v>
      </c>
      <c r="K139" s="39">
        <f t="shared" si="76"/>
        <v>0</v>
      </c>
      <c r="L139" s="39">
        <f t="shared" si="76"/>
        <v>0</v>
      </c>
      <c r="M139" s="39">
        <f t="shared" si="76"/>
        <v>0</v>
      </c>
      <c r="N139" s="39">
        <f t="shared" si="76"/>
        <v>777314.20000000007</v>
      </c>
      <c r="O139" s="39">
        <f t="shared" si="76"/>
        <v>2497723.41</v>
      </c>
      <c r="P139" s="39">
        <f t="shared" si="76"/>
        <v>2652821.91</v>
      </c>
      <c r="Q139" s="39">
        <f t="shared" si="76"/>
        <v>0</v>
      </c>
      <c r="R139" s="39">
        <f t="shared" si="76"/>
        <v>0</v>
      </c>
      <c r="S139" s="39">
        <f t="shared" si="76"/>
        <v>0</v>
      </c>
      <c r="T139" s="39">
        <f t="shared" si="76"/>
        <v>0</v>
      </c>
      <c r="U139" s="39">
        <f t="shared" si="76"/>
        <v>0</v>
      </c>
      <c r="V139" s="39">
        <f t="shared" si="76"/>
        <v>0</v>
      </c>
      <c r="W139" s="39">
        <f t="shared" si="76"/>
        <v>0</v>
      </c>
      <c r="X139" s="39">
        <f t="shared" si="76"/>
        <v>0</v>
      </c>
      <c r="Y139" s="39">
        <f t="shared" si="76"/>
        <v>0</v>
      </c>
      <c r="Z139" s="39">
        <f t="shared" si="76"/>
        <v>5927859.5200000005</v>
      </c>
      <c r="AA139" s="39">
        <f t="shared" si="76"/>
        <v>23466140.48</v>
      </c>
      <c r="AB139" s="40">
        <f>Z139/D139</f>
        <v>0.20166903177519224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8">B140+B139</f>
        <v>29394000</v>
      </c>
      <c r="C141" s="39">
        <f t="shared" si="78"/>
        <v>0</v>
      </c>
      <c r="D141" s="39">
        <f>D140+D139</f>
        <v>29394000</v>
      </c>
      <c r="E141" s="39">
        <f t="shared" ref="E141:AA141" si="79">E140+E139</f>
        <v>5927859.5200000005</v>
      </c>
      <c r="F141" s="39">
        <f t="shared" si="79"/>
        <v>0</v>
      </c>
      <c r="G141" s="39">
        <f t="shared" si="79"/>
        <v>0</v>
      </c>
      <c r="H141" s="39">
        <f t="shared" si="79"/>
        <v>0</v>
      </c>
      <c r="I141" s="39">
        <f t="shared" si="79"/>
        <v>0</v>
      </c>
      <c r="J141" s="39">
        <f t="shared" si="79"/>
        <v>0</v>
      </c>
      <c r="K141" s="39">
        <f t="shared" si="79"/>
        <v>0</v>
      </c>
      <c r="L141" s="39">
        <f t="shared" si="79"/>
        <v>0</v>
      </c>
      <c r="M141" s="39">
        <f t="shared" si="79"/>
        <v>0</v>
      </c>
      <c r="N141" s="39">
        <f t="shared" si="79"/>
        <v>777314.20000000007</v>
      </c>
      <c r="O141" s="39">
        <f t="shared" si="79"/>
        <v>2497723.41</v>
      </c>
      <c r="P141" s="39">
        <f t="shared" si="79"/>
        <v>2652821.91</v>
      </c>
      <c r="Q141" s="39">
        <f t="shared" si="79"/>
        <v>0</v>
      </c>
      <c r="R141" s="39">
        <f t="shared" si="79"/>
        <v>0</v>
      </c>
      <c r="S141" s="39">
        <f t="shared" si="79"/>
        <v>0</v>
      </c>
      <c r="T141" s="39">
        <f t="shared" si="79"/>
        <v>0</v>
      </c>
      <c r="U141" s="39">
        <f t="shared" si="79"/>
        <v>0</v>
      </c>
      <c r="V141" s="39">
        <f t="shared" si="79"/>
        <v>0</v>
      </c>
      <c r="W141" s="39">
        <f t="shared" si="79"/>
        <v>0</v>
      </c>
      <c r="X141" s="39">
        <f t="shared" si="79"/>
        <v>0</v>
      </c>
      <c r="Y141" s="39">
        <f t="shared" si="79"/>
        <v>0</v>
      </c>
      <c r="Z141" s="39">
        <f t="shared" si="79"/>
        <v>5927859.5200000005</v>
      </c>
      <c r="AA141" s="39">
        <f t="shared" si="79"/>
        <v>23466140.48</v>
      </c>
      <c r="AB141" s="40">
        <f>Z141/D141</f>
        <v>0.20166903177519224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3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5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5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3597271.3700000006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1672341.35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3597271.37</v>
      </c>
      <c r="AA146" s="31">
        <f>D146-Z146</f>
        <v>6415728.6299999999</v>
      </c>
      <c r="AB146" s="37">
        <f>Z146/D146</f>
        <v>0.35926009887146709</v>
      </c>
      <c r="AC146" s="32"/>
    </row>
    <row r="147" spans="1:29" s="33" customFormat="1" ht="18" customHeight="1" x14ac:dyDescent="0.25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</row>
    <row r="148" spans="1:29" s="33" customFormat="1" ht="18" customHeight="1" x14ac:dyDescent="0.25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1">SUM(B145:B148)</f>
        <v>10013000</v>
      </c>
      <c r="C149" s="39">
        <f t="shared" si="81"/>
        <v>0</v>
      </c>
      <c r="D149" s="39">
        <f>SUM(D145:D148)</f>
        <v>10013000</v>
      </c>
      <c r="E149" s="39">
        <f t="shared" ref="E149:AA149" si="82">SUM(E145:E148)</f>
        <v>3597271.3700000006</v>
      </c>
      <c r="F149" s="39">
        <f t="shared" si="82"/>
        <v>0</v>
      </c>
      <c r="G149" s="39">
        <f t="shared" si="82"/>
        <v>0</v>
      </c>
      <c r="H149" s="39">
        <f t="shared" si="82"/>
        <v>0</v>
      </c>
      <c r="I149" s="39">
        <f t="shared" si="82"/>
        <v>0</v>
      </c>
      <c r="J149" s="39">
        <f t="shared" si="82"/>
        <v>0</v>
      </c>
      <c r="K149" s="39">
        <f t="shared" si="82"/>
        <v>0</v>
      </c>
      <c r="L149" s="39">
        <f t="shared" si="82"/>
        <v>0</v>
      </c>
      <c r="M149" s="39">
        <f t="shared" si="82"/>
        <v>0</v>
      </c>
      <c r="N149" s="39">
        <f t="shared" si="82"/>
        <v>645844.12</v>
      </c>
      <c r="O149" s="39">
        <f t="shared" si="82"/>
        <v>1279085.8999999999</v>
      </c>
      <c r="P149" s="39">
        <f t="shared" si="82"/>
        <v>1672341.35</v>
      </c>
      <c r="Q149" s="39">
        <f t="shared" si="82"/>
        <v>0</v>
      </c>
      <c r="R149" s="39">
        <f t="shared" si="82"/>
        <v>0</v>
      </c>
      <c r="S149" s="39">
        <f t="shared" si="82"/>
        <v>0</v>
      </c>
      <c r="T149" s="39">
        <f t="shared" si="82"/>
        <v>0</v>
      </c>
      <c r="U149" s="39">
        <f t="shared" si="82"/>
        <v>0</v>
      </c>
      <c r="V149" s="39">
        <f t="shared" si="82"/>
        <v>0</v>
      </c>
      <c r="W149" s="39">
        <f t="shared" si="82"/>
        <v>0</v>
      </c>
      <c r="X149" s="39">
        <f t="shared" si="82"/>
        <v>0</v>
      </c>
      <c r="Y149" s="39">
        <f t="shared" si="82"/>
        <v>0</v>
      </c>
      <c r="Z149" s="39">
        <f t="shared" si="82"/>
        <v>3597271.37</v>
      </c>
      <c r="AA149" s="39">
        <f t="shared" si="82"/>
        <v>6415728.6299999999</v>
      </c>
      <c r="AB149" s="40">
        <f>Z149/D149</f>
        <v>0.35926009887146709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4">B150+B149</f>
        <v>10013000</v>
      </c>
      <c r="C151" s="39">
        <f t="shared" si="84"/>
        <v>0</v>
      </c>
      <c r="D151" s="39">
        <f>D150+D149</f>
        <v>10013000</v>
      </c>
      <c r="E151" s="39">
        <f t="shared" ref="E151:AA151" si="85">E150+E149</f>
        <v>3597271.3700000006</v>
      </c>
      <c r="F151" s="39">
        <f t="shared" si="85"/>
        <v>0</v>
      </c>
      <c r="G151" s="39">
        <f t="shared" si="85"/>
        <v>0</v>
      </c>
      <c r="H151" s="39">
        <f t="shared" si="85"/>
        <v>0</v>
      </c>
      <c r="I151" s="39">
        <f t="shared" si="85"/>
        <v>0</v>
      </c>
      <c r="J151" s="39">
        <f t="shared" si="85"/>
        <v>0</v>
      </c>
      <c r="K151" s="39">
        <f t="shared" si="85"/>
        <v>0</v>
      </c>
      <c r="L151" s="39">
        <f t="shared" si="85"/>
        <v>0</v>
      </c>
      <c r="M151" s="39">
        <f t="shared" si="85"/>
        <v>0</v>
      </c>
      <c r="N151" s="39">
        <f t="shared" si="85"/>
        <v>645844.12</v>
      </c>
      <c r="O151" s="39">
        <f t="shared" si="85"/>
        <v>1279085.8999999999</v>
      </c>
      <c r="P151" s="39">
        <f t="shared" si="85"/>
        <v>1672341.35</v>
      </c>
      <c r="Q151" s="39">
        <f t="shared" si="85"/>
        <v>0</v>
      </c>
      <c r="R151" s="39">
        <f t="shared" si="85"/>
        <v>0</v>
      </c>
      <c r="S151" s="39">
        <f t="shared" si="85"/>
        <v>0</v>
      </c>
      <c r="T151" s="39">
        <f t="shared" si="85"/>
        <v>0</v>
      </c>
      <c r="U151" s="39">
        <f t="shared" si="85"/>
        <v>0</v>
      </c>
      <c r="V151" s="39">
        <f t="shared" si="85"/>
        <v>0</v>
      </c>
      <c r="W151" s="39">
        <f t="shared" si="85"/>
        <v>0</v>
      </c>
      <c r="X151" s="39">
        <f t="shared" si="85"/>
        <v>0</v>
      </c>
      <c r="Y151" s="39">
        <f t="shared" si="85"/>
        <v>0</v>
      </c>
      <c r="Z151" s="39">
        <f t="shared" si="85"/>
        <v>3597271.37</v>
      </c>
      <c r="AA151" s="39">
        <f t="shared" si="85"/>
        <v>6415728.6299999999</v>
      </c>
      <c r="AB151" s="40">
        <f>Z151/D151</f>
        <v>0.35926009887146709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3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5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5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1804766.8299999998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855267.98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1804766.83</v>
      </c>
      <c r="AA156" s="31">
        <f>D156-Z156</f>
        <v>10682233.17</v>
      </c>
      <c r="AB156" s="37">
        <f>Z156/D156</f>
        <v>0.14453165932569872</v>
      </c>
      <c r="AC156" s="32"/>
    </row>
    <row r="157" spans="1:29" s="33" customFormat="1" ht="18" customHeight="1" x14ac:dyDescent="0.25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</row>
    <row r="158" spans="1:29" s="33" customFormat="1" ht="18" customHeight="1" x14ac:dyDescent="0.25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7">SUM(B155:B158)</f>
        <v>12487000</v>
      </c>
      <c r="C159" s="39">
        <f t="shared" si="87"/>
        <v>0</v>
      </c>
      <c r="D159" s="39">
        <f>SUM(D155:D158)</f>
        <v>12487000</v>
      </c>
      <c r="E159" s="39">
        <f t="shared" ref="E159:AA159" si="88">SUM(E155:E158)</f>
        <v>1804766.8299999998</v>
      </c>
      <c r="F159" s="39">
        <f t="shared" si="88"/>
        <v>0</v>
      </c>
      <c r="G159" s="39">
        <f t="shared" si="88"/>
        <v>0</v>
      </c>
      <c r="H159" s="39">
        <f t="shared" si="88"/>
        <v>0</v>
      </c>
      <c r="I159" s="39">
        <f t="shared" si="88"/>
        <v>0</v>
      </c>
      <c r="J159" s="39">
        <f t="shared" si="88"/>
        <v>0</v>
      </c>
      <c r="K159" s="39">
        <f t="shared" si="88"/>
        <v>0</v>
      </c>
      <c r="L159" s="39">
        <f t="shared" si="88"/>
        <v>0</v>
      </c>
      <c r="M159" s="39">
        <f t="shared" si="88"/>
        <v>0</v>
      </c>
      <c r="N159" s="39">
        <f t="shared" si="88"/>
        <v>265864.99</v>
      </c>
      <c r="O159" s="39">
        <f t="shared" si="88"/>
        <v>683633.8600000001</v>
      </c>
      <c r="P159" s="39">
        <f t="shared" si="88"/>
        <v>855267.98</v>
      </c>
      <c r="Q159" s="39">
        <f t="shared" si="88"/>
        <v>0</v>
      </c>
      <c r="R159" s="39">
        <f t="shared" si="88"/>
        <v>0</v>
      </c>
      <c r="S159" s="39">
        <f t="shared" si="88"/>
        <v>0</v>
      </c>
      <c r="T159" s="39">
        <f t="shared" si="88"/>
        <v>0</v>
      </c>
      <c r="U159" s="39">
        <f t="shared" si="88"/>
        <v>0</v>
      </c>
      <c r="V159" s="39">
        <f t="shared" si="88"/>
        <v>0</v>
      </c>
      <c r="W159" s="39">
        <f t="shared" si="88"/>
        <v>0</v>
      </c>
      <c r="X159" s="39">
        <f t="shared" si="88"/>
        <v>0</v>
      </c>
      <c r="Y159" s="39">
        <f t="shared" si="88"/>
        <v>0</v>
      </c>
      <c r="Z159" s="39">
        <f t="shared" si="88"/>
        <v>1804766.83</v>
      </c>
      <c r="AA159" s="39">
        <f t="shared" si="88"/>
        <v>10682233.17</v>
      </c>
      <c r="AB159" s="40">
        <f>Z159/D159</f>
        <v>0.14453165932569872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90">B160+B159</f>
        <v>12487000</v>
      </c>
      <c r="C161" s="39">
        <f t="shared" si="90"/>
        <v>0</v>
      </c>
      <c r="D161" s="39">
        <f>D160+D159</f>
        <v>12487000</v>
      </c>
      <c r="E161" s="39">
        <f t="shared" ref="E161:AA161" si="91">E160+E159</f>
        <v>1804766.8299999998</v>
      </c>
      <c r="F161" s="39">
        <f t="shared" si="91"/>
        <v>0</v>
      </c>
      <c r="G161" s="39">
        <f t="shared" si="91"/>
        <v>0</v>
      </c>
      <c r="H161" s="39">
        <f t="shared" si="91"/>
        <v>0</v>
      </c>
      <c r="I161" s="39">
        <f t="shared" si="91"/>
        <v>0</v>
      </c>
      <c r="J161" s="39">
        <f t="shared" si="91"/>
        <v>0</v>
      </c>
      <c r="K161" s="39">
        <f t="shared" si="91"/>
        <v>0</v>
      </c>
      <c r="L161" s="39">
        <f t="shared" si="91"/>
        <v>0</v>
      </c>
      <c r="M161" s="39">
        <f t="shared" si="91"/>
        <v>0</v>
      </c>
      <c r="N161" s="39">
        <f t="shared" si="91"/>
        <v>265864.99</v>
      </c>
      <c r="O161" s="39">
        <f t="shared" si="91"/>
        <v>683633.8600000001</v>
      </c>
      <c r="P161" s="39">
        <f t="shared" si="91"/>
        <v>855267.98</v>
      </c>
      <c r="Q161" s="39">
        <f t="shared" si="91"/>
        <v>0</v>
      </c>
      <c r="R161" s="39">
        <f t="shared" si="91"/>
        <v>0</v>
      </c>
      <c r="S161" s="39">
        <f t="shared" si="91"/>
        <v>0</v>
      </c>
      <c r="T161" s="39">
        <f t="shared" si="91"/>
        <v>0</v>
      </c>
      <c r="U161" s="39">
        <f t="shared" si="91"/>
        <v>0</v>
      </c>
      <c r="V161" s="39">
        <f t="shared" si="91"/>
        <v>0</v>
      </c>
      <c r="W161" s="39">
        <f t="shared" si="91"/>
        <v>0</v>
      </c>
      <c r="X161" s="39">
        <f t="shared" si="91"/>
        <v>0</v>
      </c>
      <c r="Y161" s="39">
        <f t="shared" si="91"/>
        <v>0</v>
      </c>
      <c r="Z161" s="39">
        <f t="shared" si="91"/>
        <v>1804766.83</v>
      </c>
      <c r="AA161" s="39">
        <f t="shared" si="91"/>
        <v>10682233.17</v>
      </c>
      <c r="AB161" s="40">
        <f>Z161/D161</f>
        <v>0.14453165932569872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3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5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5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1443714.81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329123.02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1443714.81</v>
      </c>
      <c r="AA166" s="31">
        <f>D166-Z166</f>
        <v>3419285.19</v>
      </c>
      <c r="AB166" s="37">
        <f>Z166/D166</f>
        <v>0.29687740283775449</v>
      </c>
      <c r="AC166" s="32"/>
    </row>
    <row r="167" spans="1:29" s="33" customFormat="1" ht="18" customHeight="1" x14ac:dyDescent="0.25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</row>
    <row r="168" spans="1:29" s="33" customFormat="1" ht="18" customHeight="1" x14ac:dyDescent="0.25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3">SUM(B165:B168)</f>
        <v>4863000</v>
      </c>
      <c r="C169" s="39">
        <f t="shared" si="93"/>
        <v>0</v>
      </c>
      <c r="D169" s="39">
        <f>SUM(D165:D168)</f>
        <v>4863000</v>
      </c>
      <c r="E169" s="39">
        <f t="shared" ref="E169:AA169" si="94">SUM(E165:E168)</f>
        <v>1443714.81</v>
      </c>
      <c r="F169" s="39">
        <f t="shared" si="94"/>
        <v>0</v>
      </c>
      <c r="G169" s="39">
        <f t="shared" si="94"/>
        <v>0</v>
      </c>
      <c r="H169" s="39">
        <f t="shared" si="94"/>
        <v>0</v>
      </c>
      <c r="I169" s="39">
        <f t="shared" si="94"/>
        <v>0</v>
      </c>
      <c r="J169" s="39">
        <f t="shared" si="94"/>
        <v>0</v>
      </c>
      <c r="K169" s="39">
        <f t="shared" si="94"/>
        <v>0</v>
      </c>
      <c r="L169" s="39">
        <f t="shared" si="94"/>
        <v>0</v>
      </c>
      <c r="M169" s="39">
        <f t="shared" si="94"/>
        <v>0</v>
      </c>
      <c r="N169" s="39">
        <f t="shared" si="94"/>
        <v>425813.47</v>
      </c>
      <c r="O169" s="39">
        <f t="shared" si="94"/>
        <v>688778.32</v>
      </c>
      <c r="P169" s="39">
        <f t="shared" si="94"/>
        <v>329123.02</v>
      </c>
      <c r="Q169" s="39">
        <f t="shared" si="94"/>
        <v>0</v>
      </c>
      <c r="R169" s="39">
        <f t="shared" si="94"/>
        <v>0</v>
      </c>
      <c r="S169" s="39">
        <f t="shared" si="94"/>
        <v>0</v>
      </c>
      <c r="T169" s="39">
        <f t="shared" si="94"/>
        <v>0</v>
      </c>
      <c r="U169" s="39">
        <f t="shared" si="94"/>
        <v>0</v>
      </c>
      <c r="V169" s="39">
        <f t="shared" si="94"/>
        <v>0</v>
      </c>
      <c r="W169" s="39">
        <f t="shared" si="94"/>
        <v>0</v>
      </c>
      <c r="X169" s="39">
        <f t="shared" si="94"/>
        <v>0</v>
      </c>
      <c r="Y169" s="39">
        <f t="shared" si="94"/>
        <v>0</v>
      </c>
      <c r="Z169" s="39">
        <f t="shared" si="94"/>
        <v>1443714.81</v>
      </c>
      <c r="AA169" s="39">
        <f t="shared" si="94"/>
        <v>3419285.19</v>
      </c>
      <c r="AB169" s="40">
        <f>Z169/D169</f>
        <v>0.29687740283775449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6">B170+B169</f>
        <v>4863000</v>
      </c>
      <c r="C171" s="39">
        <f t="shared" si="96"/>
        <v>0</v>
      </c>
      <c r="D171" s="39">
        <f>D170+D169</f>
        <v>4863000</v>
      </c>
      <c r="E171" s="39">
        <f t="shared" ref="E171:AA171" si="97">E170+E169</f>
        <v>1443714.81</v>
      </c>
      <c r="F171" s="39">
        <f t="shared" si="97"/>
        <v>0</v>
      </c>
      <c r="G171" s="39">
        <f t="shared" si="97"/>
        <v>0</v>
      </c>
      <c r="H171" s="39">
        <f t="shared" si="97"/>
        <v>0</v>
      </c>
      <c r="I171" s="39">
        <f t="shared" si="97"/>
        <v>0</v>
      </c>
      <c r="J171" s="39">
        <f t="shared" si="97"/>
        <v>0</v>
      </c>
      <c r="K171" s="39">
        <f t="shared" si="97"/>
        <v>0</v>
      </c>
      <c r="L171" s="39">
        <f t="shared" si="97"/>
        <v>0</v>
      </c>
      <c r="M171" s="39">
        <f t="shared" si="97"/>
        <v>0</v>
      </c>
      <c r="N171" s="39">
        <f t="shared" si="97"/>
        <v>425813.47</v>
      </c>
      <c r="O171" s="39">
        <f t="shared" si="97"/>
        <v>688778.32</v>
      </c>
      <c r="P171" s="39">
        <f t="shared" si="97"/>
        <v>329123.02</v>
      </c>
      <c r="Q171" s="39">
        <f t="shared" si="97"/>
        <v>0</v>
      </c>
      <c r="R171" s="39">
        <f t="shared" si="97"/>
        <v>0</v>
      </c>
      <c r="S171" s="39">
        <f t="shared" si="97"/>
        <v>0</v>
      </c>
      <c r="T171" s="39">
        <f t="shared" si="97"/>
        <v>0</v>
      </c>
      <c r="U171" s="39">
        <f t="shared" si="97"/>
        <v>0</v>
      </c>
      <c r="V171" s="39">
        <f t="shared" si="97"/>
        <v>0</v>
      </c>
      <c r="W171" s="39">
        <f t="shared" si="97"/>
        <v>0</v>
      </c>
      <c r="X171" s="39">
        <f t="shared" si="97"/>
        <v>0</v>
      </c>
      <c r="Y171" s="39">
        <f t="shared" si="97"/>
        <v>0</v>
      </c>
      <c r="Z171" s="39">
        <f t="shared" si="97"/>
        <v>1443714.81</v>
      </c>
      <c r="AA171" s="39">
        <f t="shared" si="97"/>
        <v>3419285.19</v>
      </c>
      <c r="AB171" s="40">
        <f>Z171/D171</f>
        <v>0.29687740283775449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3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5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5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1277544.6299999999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637510.93000000005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1277544.6299999999</v>
      </c>
      <c r="AA176" s="31">
        <f>D176-Z176</f>
        <v>7600455.3700000001</v>
      </c>
      <c r="AB176" s="37">
        <f>Z176/D176</f>
        <v>0.14390004843433205</v>
      </c>
      <c r="AC176" s="32"/>
    </row>
    <row r="177" spans="1:29" s="33" customFormat="1" ht="18" customHeight="1" x14ac:dyDescent="0.25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</row>
    <row r="178" spans="1:29" s="33" customFormat="1" ht="18" customHeight="1" x14ac:dyDescent="0.25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9">SUM(B175:B178)</f>
        <v>8878000</v>
      </c>
      <c r="C179" s="39">
        <f t="shared" si="99"/>
        <v>0</v>
      </c>
      <c r="D179" s="39">
        <f>SUM(D175:D178)</f>
        <v>8878000</v>
      </c>
      <c r="E179" s="39">
        <f t="shared" ref="E179:AA179" si="100">SUM(E175:E178)</f>
        <v>1277544.6299999999</v>
      </c>
      <c r="F179" s="39">
        <f t="shared" si="100"/>
        <v>0</v>
      </c>
      <c r="G179" s="39">
        <f t="shared" si="100"/>
        <v>0</v>
      </c>
      <c r="H179" s="39">
        <f t="shared" si="100"/>
        <v>0</v>
      </c>
      <c r="I179" s="39">
        <f t="shared" si="100"/>
        <v>0</v>
      </c>
      <c r="J179" s="39">
        <f t="shared" si="100"/>
        <v>0</v>
      </c>
      <c r="K179" s="39">
        <f t="shared" si="100"/>
        <v>0</v>
      </c>
      <c r="L179" s="39">
        <f t="shared" si="100"/>
        <v>0</v>
      </c>
      <c r="M179" s="39">
        <f t="shared" si="100"/>
        <v>0</v>
      </c>
      <c r="N179" s="39">
        <f t="shared" si="100"/>
        <v>77237.139999999985</v>
      </c>
      <c r="O179" s="39">
        <f t="shared" si="100"/>
        <v>562796.55999999994</v>
      </c>
      <c r="P179" s="39">
        <f t="shared" si="100"/>
        <v>637510.93000000005</v>
      </c>
      <c r="Q179" s="39">
        <f t="shared" si="100"/>
        <v>0</v>
      </c>
      <c r="R179" s="39">
        <f t="shared" si="100"/>
        <v>0</v>
      </c>
      <c r="S179" s="39">
        <f t="shared" si="100"/>
        <v>0</v>
      </c>
      <c r="T179" s="39">
        <f t="shared" si="100"/>
        <v>0</v>
      </c>
      <c r="U179" s="39">
        <f t="shared" si="100"/>
        <v>0</v>
      </c>
      <c r="V179" s="39">
        <f t="shared" si="100"/>
        <v>0</v>
      </c>
      <c r="W179" s="39">
        <f t="shared" si="100"/>
        <v>0</v>
      </c>
      <c r="X179" s="39">
        <f t="shared" si="100"/>
        <v>0</v>
      </c>
      <c r="Y179" s="39">
        <f t="shared" si="100"/>
        <v>0</v>
      </c>
      <c r="Z179" s="39">
        <f t="shared" si="100"/>
        <v>1277544.6299999999</v>
      </c>
      <c r="AA179" s="39">
        <f t="shared" si="100"/>
        <v>7600455.3700000001</v>
      </c>
      <c r="AB179" s="40">
        <f>Z179/D179</f>
        <v>0.14390004843433205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2">B180+B179</f>
        <v>8878000</v>
      </c>
      <c r="C181" s="39">
        <f t="shared" si="102"/>
        <v>0</v>
      </c>
      <c r="D181" s="39">
        <f>D180+D179</f>
        <v>8878000</v>
      </c>
      <c r="E181" s="39">
        <f t="shared" ref="E181:AA181" si="103">E180+E179</f>
        <v>1277544.6299999999</v>
      </c>
      <c r="F181" s="39">
        <f t="shared" si="103"/>
        <v>0</v>
      </c>
      <c r="G181" s="39">
        <f t="shared" si="103"/>
        <v>0</v>
      </c>
      <c r="H181" s="39">
        <f t="shared" si="103"/>
        <v>0</v>
      </c>
      <c r="I181" s="39">
        <f t="shared" si="103"/>
        <v>0</v>
      </c>
      <c r="J181" s="39">
        <f t="shared" si="103"/>
        <v>0</v>
      </c>
      <c r="K181" s="39">
        <f t="shared" si="103"/>
        <v>0</v>
      </c>
      <c r="L181" s="39">
        <f t="shared" si="103"/>
        <v>0</v>
      </c>
      <c r="M181" s="39">
        <f t="shared" si="103"/>
        <v>0</v>
      </c>
      <c r="N181" s="39">
        <f t="shared" si="103"/>
        <v>77237.139999999985</v>
      </c>
      <c r="O181" s="39">
        <f t="shared" si="103"/>
        <v>562796.55999999994</v>
      </c>
      <c r="P181" s="39">
        <f t="shared" si="103"/>
        <v>637510.93000000005</v>
      </c>
      <c r="Q181" s="39">
        <f t="shared" si="103"/>
        <v>0</v>
      </c>
      <c r="R181" s="39">
        <f t="shared" si="103"/>
        <v>0</v>
      </c>
      <c r="S181" s="39">
        <f t="shared" si="103"/>
        <v>0</v>
      </c>
      <c r="T181" s="39">
        <f t="shared" si="103"/>
        <v>0</v>
      </c>
      <c r="U181" s="39">
        <f t="shared" si="103"/>
        <v>0</v>
      </c>
      <c r="V181" s="39">
        <f t="shared" si="103"/>
        <v>0</v>
      </c>
      <c r="W181" s="39">
        <f t="shared" si="103"/>
        <v>0</v>
      </c>
      <c r="X181" s="39">
        <f t="shared" si="103"/>
        <v>0</v>
      </c>
      <c r="Y181" s="39">
        <f t="shared" si="103"/>
        <v>0</v>
      </c>
      <c r="Z181" s="39">
        <f t="shared" si="103"/>
        <v>1277544.6299999999</v>
      </c>
      <c r="AA181" s="39">
        <f t="shared" si="103"/>
        <v>7600455.3700000001</v>
      </c>
      <c r="AB181" s="40">
        <f>Z181/D181</f>
        <v>0.14390004843433205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3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5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5">
      <c r="A186" s="36" t="s">
        <v>35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2639035.1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966108.96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2639035.0999999996</v>
      </c>
      <c r="AA186" s="31">
        <f>D186-Z186</f>
        <v>1951964.9000000004</v>
      </c>
      <c r="AB186" s="37">
        <f>Z186/D186</f>
        <v>0.57482794598126763</v>
      </c>
      <c r="AC186" s="32"/>
    </row>
    <row r="187" spans="1:29" s="33" customFormat="1" ht="18" customHeight="1" x14ac:dyDescent="0.25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</row>
    <row r="188" spans="1:29" s="33" customFormat="1" ht="18" customHeight="1" x14ac:dyDescent="0.25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5">SUM(B185:B188)</f>
        <v>4591000</v>
      </c>
      <c r="C189" s="39">
        <f t="shared" si="105"/>
        <v>0</v>
      </c>
      <c r="D189" s="39">
        <f>SUM(D185:D188)</f>
        <v>4591000</v>
      </c>
      <c r="E189" s="39">
        <f t="shared" ref="E189:AA189" si="106">SUM(E185:E188)</f>
        <v>2639035.1</v>
      </c>
      <c r="F189" s="39">
        <f t="shared" si="106"/>
        <v>0</v>
      </c>
      <c r="G189" s="39">
        <f t="shared" si="106"/>
        <v>0</v>
      </c>
      <c r="H189" s="39">
        <f t="shared" si="106"/>
        <v>0</v>
      </c>
      <c r="I189" s="39">
        <f t="shared" si="106"/>
        <v>0</v>
      </c>
      <c r="J189" s="39">
        <f t="shared" si="106"/>
        <v>0</v>
      </c>
      <c r="K189" s="39">
        <f t="shared" si="106"/>
        <v>0</v>
      </c>
      <c r="L189" s="39">
        <f t="shared" si="106"/>
        <v>0</v>
      </c>
      <c r="M189" s="39">
        <f t="shared" si="106"/>
        <v>0</v>
      </c>
      <c r="N189" s="39">
        <f t="shared" si="106"/>
        <v>531955.26</v>
      </c>
      <c r="O189" s="39">
        <f t="shared" si="106"/>
        <v>1140970.8799999999</v>
      </c>
      <c r="P189" s="39">
        <f t="shared" si="106"/>
        <v>966108.96</v>
      </c>
      <c r="Q189" s="39">
        <f t="shared" si="106"/>
        <v>0</v>
      </c>
      <c r="R189" s="39">
        <f t="shared" si="106"/>
        <v>0</v>
      </c>
      <c r="S189" s="39">
        <f t="shared" si="106"/>
        <v>0</v>
      </c>
      <c r="T189" s="39">
        <f t="shared" si="106"/>
        <v>0</v>
      </c>
      <c r="U189" s="39">
        <f t="shared" si="106"/>
        <v>0</v>
      </c>
      <c r="V189" s="39">
        <f t="shared" si="106"/>
        <v>0</v>
      </c>
      <c r="W189" s="39">
        <f t="shared" si="106"/>
        <v>0</v>
      </c>
      <c r="X189" s="39">
        <f t="shared" si="106"/>
        <v>0</v>
      </c>
      <c r="Y189" s="39">
        <f t="shared" si="106"/>
        <v>0</v>
      </c>
      <c r="Z189" s="39">
        <f t="shared" si="106"/>
        <v>2639035.0999999996</v>
      </c>
      <c r="AA189" s="39">
        <f t="shared" si="106"/>
        <v>1951964.9000000004</v>
      </c>
      <c r="AB189" s="40">
        <f>Z189/D189</f>
        <v>0.57482794598126763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8">B190+B189</f>
        <v>4591000</v>
      </c>
      <c r="C191" s="39">
        <f t="shared" si="108"/>
        <v>0</v>
      </c>
      <c r="D191" s="39">
        <f>D190+D189</f>
        <v>4591000</v>
      </c>
      <c r="E191" s="39">
        <f t="shared" ref="E191:AA191" si="109">E190+E189</f>
        <v>2639035.1</v>
      </c>
      <c r="F191" s="39">
        <f t="shared" si="109"/>
        <v>0</v>
      </c>
      <c r="G191" s="39">
        <f t="shared" si="109"/>
        <v>0</v>
      </c>
      <c r="H191" s="39">
        <f t="shared" si="109"/>
        <v>0</v>
      </c>
      <c r="I191" s="39">
        <f t="shared" si="109"/>
        <v>0</v>
      </c>
      <c r="J191" s="39">
        <f t="shared" si="109"/>
        <v>0</v>
      </c>
      <c r="K191" s="39">
        <f t="shared" si="109"/>
        <v>0</v>
      </c>
      <c r="L191" s="39">
        <f t="shared" si="109"/>
        <v>0</v>
      </c>
      <c r="M191" s="39">
        <f t="shared" si="109"/>
        <v>0</v>
      </c>
      <c r="N191" s="39">
        <f t="shared" si="109"/>
        <v>531955.26</v>
      </c>
      <c r="O191" s="39">
        <f t="shared" si="109"/>
        <v>1140970.8799999999</v>
      </c>
      <c r="P191" s="39">
        <f t="shared" si="109"/>
        <v>966108.96</v>
      </c>
      <c r="Q191" s="39">
        <f t="shared" si="109"/>
        <v>0</v>
      </c>
      <c r="R191" s="39">
        <f t="shared" si="109"/>
        <v>0</v>
      </c>
      <c r="S191" s="39">
        <f t="shared" si="109"/>
        <v>0</v>
      </c>
      <c r="T191" s="39">
        <f t="shared" si="109"/>
        <v>0</v>
      </c>
      <c r="U191" s="39">
        <f t="shared" si="109"/>
        <v>0</v>
      </c>
      <c r="V191" s="39">
        <f t="shared" si="109"/>
        <v>0</v>
      </c>
      <c r="W191" s="39">
        <f t="shared" si="109"/>
        <v>0</v>
      </c>
      <c r="X191" s="39">
        <f t="shared" si="109"/>
        <v>0</v>
      </c>
      <c r="Y191" s="39">
        <f t="shared" si="109"/>
        <v>0</v>
      </c>
      <c r="Z191" s="39">
        <f t="shared" si="109"/>
        <v>2639035.0999999996</v>
      </c>
      <c r="AA191" s="39">
        <f t="shared" si="109"/>
        <v>1951964.9000000004</v>
      </c>
      <c r="AB191" s="40">
        <f>Z191/D191</f>
        <v>0.57482794598126763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6" x14ac:dyDescent="0.3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5">
      <c r="A195" s="36" t="s">
        <v>34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583522.5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583522.5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583522.5</v>
      </c>
      <c r="AA195" s="31">
        <f>D195-Z195</f>
        <v>28675477.5</v>
      </c>
      <c r="AB195" s="37">
        <f>Z195/D195</f>
        <v>1.9943350763867527E-2</v>
      </c>
      <c r="AC195" s="32"/>
    </row>
    <row r="196" spans="1:29" s="33" customFormat="1" ht="18" customHeight="1" x14ac:dyDescent="0.25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5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</row>
    <row r="198" spans="1:29" s="33" customFormat="1" ht="18" customHeight="1" x14ac:dyDescent="0.25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1">SUM(B195:B198)</f>
        <v>29259000</v>
      </c>
      <c r="C199" s="39">
        <f t="shared" si="111"/>
        <v>0</v>
      </c>
      <c r="D199" s="39">
        <f t="shared" si="111"/>
        <v>29259000</v>
      </c>
      <c r="E199" s="39">
        <f t="shared" si="111"/>
        <v>583522.5</v>
      </c>
      <c r="F199" s="39">
        <f t="shared" si="111"/>
        <v>0</v>
      </c>
      <c r="G199" s="39">
        <f t="shared" si="111"/>
        <v>0</v>
      </c>
      <c r="H199" s="39">
        <f t="shared" si="111"/>
        <v>0</v>
      </c>
      <c r="I199" s="39">
        <f t="shared" si="111"/>
        <v>0</v>
      </c>
      <c r="J199" s="39">
        <f t="shared" si="111"/>
        <v>0</v>
      </c>
      <c r="K199" s="39">
        <f t="shared" si="111"/>
        <v>0</v>
      </c>
      <c r="L199" s="39">
        <f t="shared" si="111"/>
        <v>0</v>
      </c>
      <c r="M199" s="39">
        <f t="shared" si="111"/>
        <v>0</v>
      </c>
      <c r="N199" s="39">
        <f t="shared" si="111"/>
        <v>0</v>
      </c>
      <c r="O199" s="39">
        <f t="shared" si="111"/>
        <v>0</v>
      </c>
      <c r="P199" s="39">
        <f t="shared" si="111"/>
        <v>583522.5</v>
      </c>
      <c r="Q199" s="39">
        <f t="shared" si="111"/>
        <v>0</v>
      </c>
      <c r="R199" s="39">
        <f t="shared" si="111"/>
        <v>0</v>
      </c>
      <c r="S199" s="39">
        <f t="shared" si="111"/>
        <v>0</v>
      </c>
      <c r="T199" s="39">
        <f t="shared" si="111"/>
        <v>0</v>
      </c>
      <c r="U199" s="39">
        <f t="shared" si="111"/>
        <v>0</v>
      </c>
      <c r="V199" s="39">
        <f t="shared" si="111"/>
        <v>0</v>
      </c>
      <c r="W199" s="39">
        <f t="shared" si="111"/>
        <v>0</v>
      </c>
      <c r="X199" s="39">
        <f t="shared" si="111"/>
        <v>0</v>
      </c>
      <c r="Y199" s="39">
        <f t="shared" si="111"/>
        <v>0</v>
      </c>
      <c r="Z199" s="39">
        <f t="shared" si="111"/>
        <v>583522.5</v>
      </c>
      <c r="AA199" s="39">
        <f t="shared" si="111"/>
        <v>28675477.5</v>
      </c>
      <c r="AB199" s="40">
        <f>Z199/D199</f>
        <v>1.9943350763867527E-2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3">B200+B199</f>
        <v>29259000</v>
      </c>
      <c r="C201" s="39">
        <f t="shared" si="113"/>
        <v>0</v>
      </c>
      <c r="D201" s="39">
        <f t="shared" si="113"/>
        <v>29259000</v>
      </c>
      <c r="E201" s="39">
        <f t="shared" si="113"/>
        <v>583522.5</v>
      </c>
      <c r="F201" s="39">
        <f t="shared" si="113"/>
        <v>0</v>
      </c>
      <c r="G201" s="39">
        <f t="shared" si="113"/>
        <v>0</v>
      </c>
      <c r="H201" s="39">
        <f t="shared" si="113"/>
        <v>0</v>
      </c>
      <c r="I201" s="39">
        <f t="shared" si="113"/>
        <v>0</v>
      </c>
      <c r="J201" s="39">
        <f t="shared" si="113"/>
        <v>0</v>
      </c>
      <c r="K201" s="39">
        <f t="shared" si="113"/>
        <v>0</v>
      </c>
      <c r="L201" s="39">
        <f t="shared" si="113"/>
        <v>0</v>
      </c>
      <c r="M201" s="39">
        <f t="shared" si="113"/>
        <v>0</v>
      </c>
      <c r="N201" s="39">
        <f t="shared" si="113"/>
        <v>0</v>
      </c>
      <c r="O201" s="39">
        <f t="shared" si="113"/>
        <v>0</v>
      </c>
      <c r="P201" s="39">
        <f t="shared" si="113"/>
        <v>583522.5</v>
      </c>
      <c r="Q201" s="39">
        <f t="shared" si="113"/>
        <v>0</v>
      </c>
      <c r="R201" s="39">
        <f t="shared" si="113"/>
        <v>0</v>
      </c>
      <c r="S201" s="39">
        <f t="shared" si="113"/>
        <v>0</v>
      </c>
      <c r="T201" s="39">
        <f t="shared" si="113"/>
        <v>0</v>
      </c>
      <c r="U201" s="39">
        <f t="shared" si="113"/>
        <v>0</v>
      </c>
      <c r="V201" s="39">
        <f t="shared" si="113"/>
        <v>0</v>
      </c>
      <c r="W201" s="39">
        <f t="shared" si="113"/>
        <v>0</v>
      </c>
      <c r="X201" s="39">
        <f t="shared" si="113"/>
        <v>0</v>
      </c>
      <c r="Y201" s="39">
        <f t="shared" si="113"/>
        <v>0</v>
      </c>
      <c r="Z201" s="39">
        <f t="shared" si="113"/>
        <v>583522.5</v>
      </c>
      <c r="AA201" s="39">
        <f t="shared" si="113"/>
        <v>28675477.5</v>
      </c>
      <c r="AB201" s="40">
        <f>Z201/D201</f>
        <v>1.9943350763867527E-2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6" x14ac:dyDescent="0.3">
      <c r="A204" s="51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5">
      <c r="A205" s="36" t="s">
        <v>34</v>
      </c>
      <c r="B205" s="31">
        <f t="shared" ref="B205:Q210" si="114">B195+B15</f>
        <v>225126000</v>
      </c>
      <c r="C205" s="31">
        <f t="shared" si="114"/>
        <v>0</v>
      </c>
      <c r="D205" s="31">
        <f>D195+D15</f>
        <v>225125999.99999997</v>
      </c>
      <c r="E205" s="31">
        <f t="shared" ref="E205:Y210" si="115">E195+E15</f>
        <v>67588362.629999995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724764.27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724764.27</v>
      </c>
      <c r="N205" s="31">
        <f t="shared" si="115"/>
        <v>14711186.99</v>
      </c>
      <c r="O205" s="31">
        <f t="shared" si="115"/>
        <v>17151686.550000001</v>
      </c>
      <c r="P205" s="31">
        <f t="shared" si="115"/>
        <v>35000724.82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67588362.629999995</v>
      </c>
      <c r="AA205" s="31">
        <f>D205-Z205</f>
        <v>157537637.36999997</v>
      </c>
      <c r="AB205" s="37">
        <f>Z205/D205</f>
        <v>0.30022459702566562</v>
      </c>
      <c r="AC205" s="32"/>
    </row>
    <row r="206" spans="1:29" s="33" customFormat="1" ht="18" customHeight="1" x14ac:dyDescent="0.25">
      <c r="A206" s="36" t="s">
        <v>35</v>
      </c>
      <c r="B206" s="31">
        <f t="shared" si="114"/>
        <v>607852000</v>
      </c>
      <c r="C206" s="31">
        <f t="shared" si="114"/>
        <v>-9.4587448984384537E-10</v>
      </c>
      <c r="D206" s="31">
        <f t="shared" si="114"/>
        <v>607852000</v>
      </c>
      <c r="E206" s="31">
        <f t="shared" si="114"/>
        <v>161673079.10999998</v>
      </c>
      <c r="F206" s="31">
        <f t="shared" si="114"/>
        <v>0</v>
      </c>
      <c r="G206" s="31">
        <f t="shared" si="114"/>
        <v>0</v>
      </c>
      <c r="H206" s="31">
        <f t="shared" si="114"/>
        <v>0</v>
      </c>
      <c r="I206" s="31">
        <f t="shared" si="114"/>
        <v>72000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72000</v>
      </c>
      <c r="N206" s="31">
        <f t="shared" si="114"/>
        <v>45316733.139999993</v>
      </c>
      <c r="O206" s="31">
        <f t="shared" si="114"/>
        <v>94618576.719999999</v>
      </c>
      <c r="P206" s="31">
        <f t="shared" si="114"/>
        <v>21665769.250000004</v>
      </c>
      <c r="Q206" s="31">
        <f t="shared" si="114"/>
        <v>0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161673079.10999998</v>
      </c>
      <c r="AA206" s="31">
        <f>D206-Z206</f>
        <v>446178920.88999999</v>
      </c>
      <c r="AB206" s="37">
        <f>Z206/D206</f>
        <v>0.26597441336048905</v>
      </c>
      <c r="AC206" s="32"/>
    </row>
    <row r="207" spans="1:29" s="33" customFormat="1" ht="18" customHeight="1" x14ac:dyDescent="0.25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</row>
    <row r="208" spans="1:29" s="33" customFormat="1" ht="18" customHeight="1" x14ac:dyDescent="0.25">
      <c r="A208" s="36" t="s">
        <v>37</v>
      </c>
      <c r="B208" s="31">
        <f t="shared" si="114"/>
        <v>15600000</v>
      </c>
      <c r="C208" s="31">
        <f t="shared" si="114"/>
        <v>0</v>
      </c>
      <c r="D208" s="31">
        <f t="shared" si="114"/>
        <v>15600000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15600000</v>
      </c>
      <c r="AB208" s="37">
        <f>Z208/D208</f>
        <v>0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7">SUM(B205:B208)</f>
        <v>848578000</v>
      </c>
      <c r="C209" s="39">
        <f t="shared" si="117"/>
        <v>-9.4587448984384537E-10</v>
      </c>
      <c r="D209" s="39">
        <f>SUM(D205:D208)</f>
        <v>848578000</v>
      </c>
      <c r="E209" s="39">
        <f t="shared" ref="E209:AA209" si="118">SUM(E205:E208)</f>
        <v>229261441.73999998</v>
      </c>
      <c r="F209" s="39">
        <f t="shared" si="118"/>
        <v>0</v>
      </c>
      <c r="G209" s="39">
        <f t="shared" si="118"/>
        <v>0</v>
      </c>
      <c r="H209" s="39">
        <f t="shared" si="118"/>
        <v>0</v>
      </c>
      <c r="I209" s="39">
        <f t="shared" si="118"/>
        <v>796764.27</v>
      </c>
      <c r="J209" s="39">
        <f t="shared" si="118"/>
        <v>0</v>
      </c>
      <c r="K209" s="39">
        <f t="shared" si="118"/>
        <v>0</v>
      </c>
      <c r="L209" s="39">
        <f t="shared" si="118"/>
        <v>0</v>
      </c>
      <c r="M209" s="39">
        <f t="shared" si="118"/>
        <v>796764.27</v>
      </c>
      <c r="N209" s="39">
        <f t="shared" si="118"/>
        <v>60027920.129999995</v>
      </c>
      <c r="O209" s="39">
        <f t="shared" si="118"/>
        <v>111770263.27</v>
      </c>
      <c r="P209" s="39">
        <f t="shared" si="118"/>
        <v>56666494.070000008</v>
      </c>
      <c r="Q209" s="39">
        <f t="shared" si="118"/>
        <v>0</v>
      </c>
      <c r="R209" s="39">
        <f t="shared" si="118"/>
        <v>0</v>
      </c>
      <c r="S209" s="39">
        <f t="shared" si="118"/>
        <v>0</v>
      </c>
      <c r="T209" s="39">
        <f t="shared" si="118"/>
        <v>0</v>
      </c>
      <c r="U209" s="39">
        <f t="shared" si="118"/>
        <v>0</v>
      </c>
      <c r="V209" s="39">
        <f t="shared" si="118"/>
        <v>0</v>
      </c>
      <c r="W209" s="39">
        <f t="shared" si="118"/>
        <v>0</v>
      </c>
      <c r="X209" s="39">
        <f t="shared" si="118"/>
        <v>0</v>
      </c>
      <c r="Y209" s="39">
        <f t="shared" si="118"/>
        <v>0</v>
      </c>
      <c r="Z209" s="39">
        <f t="shared" si="118"/>
        <v>229261441.73999998</v>
      </c>
      <c r="AA209" s="39">
        <f t="shared" si="118"/>
        <v>619316558.25999999</v>
      </c>
      <c r="AB209" s="40">
        <f>Z209/D209</f>
        <v>0.27017132395607707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9">B200+B20</f>
        <v>15836000</v>
      </c>
      <c r="C210" s="31">
        <f t="shared" si="119"/>
        <v>0</v>
      </c>
      <c r="D210" s="31">
        <f t="shared" si="114"/>
        <v>15836000</v>
      </c>
      <c r="E210" s="31">
        <f t="shared" si="115"/>
        <v>3114111.3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1605100.49</v>
      </c>
      <c r="P210" s="31">
        <f t="shared" si="115"/>
        <v>1509010.81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3114111.3</v>
      </c>
      <c r="AA210" s="31">
        <f>D210-Z210</f>
        <v>12721888.699999999</v>
      </c>
      <c r="AB210" s="37">
        <f>Z210/D210</f>
        <v>0.19664759408941651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1">B210+B209</f>
        <v>864414000</v>
      </c>
      <c r="C211" s="39">
        <f t="shared" si="121"/>
        <v>-9.4587448984384537E-10</v>
      </c>
      <c r="D211" s="39">
        <f>D210+D209</f>
        <v>864414000</v>
      </c>
      <c r="E211" s="39">
        <f t="shared" ref="E211:AA211" si="122">E210+E209</f>
        <v>232375553.03999999</v>
      </c>
      <c r="F211" s="39">
        <f t="shared" si="122"/>
        <v>0</v>
      </c>
      <c r="G211" s="39">
        <f t="shared" si="122"/>
        <v>0</v>
      </c>
      <c r="H211" s="39">
        <f t="shared" si="122"/>
        <v>0</v>
      </c>
      <c r="I211" s="39">
        <f t="shared" si="122"/>
        <v>796764.27</v>
      </c>
      <c r="J211" s="39">
        <f t="shared" si="122"/>
        <v>0</v>
      </c>
      <c r="K211" s="39">
        <f t="shared" si="122"/>
        <v>0</v>
      </c>
      <c r="L211" s="39">
        <f t="shared" si="122"/>
        <v>0</v>
      </c>
      <c r="M211" s="39">
        <f t="shared" si="122"/>
        <v>796764.27</v>
      </c>
      <c r="N211" s="39">
        <f t="shared" si="122"/>
        <v>60027920.129999995</v>
      </c>
      <c r="O211" s="39">
        <f t="shared" si="122"/>
        <v>113375363.75999999</v>
      </c>
      <c r="P211" s="39">
        <f t="shared" si="122"/>
        <v>58175504.88000001</v>
      </c>
      <c r="Q211" s="39">
        <f t="shared" si="122"/>
        <v>0</v>
      </c>
      <c r="R211" s="39">
        <f t="shared" si="122"/>
        <v>0</v>
      </c>
      <c r="S211" s="39">
        <f t="shared" si="122"/>
        <v>0</v>
      </c>
      <c r="T211" s="39">
        <f t="shared" si="122"/>
        <v>0</v>
      </c>
      <c r="U211" s="39">
        <f t="shared" si="122"/>
        <v>0</v>
      </c>
      <c r="V211" s="39">
        <f t="shared" si="122"/>
        <v>0</v>
      </c>
      <c r="W211" s="39">
        <f t="shared" si="122"/>
        <v>0</v>
      </c>
      <c r="X211" s="39">
        <f t="shared" si="122"/>
        <v>0</v>
      </c>
      <c r="Y211" s="39">
        <f t="shared" si="122"/>
        <v>0</v>
      </c>
      <c r="Z211" s="39">
        <f t="shared" si="122"/>
        <v>232375553.03999999</v>
      </c>
      <c r="AA211" s="39">
        <f t="shared" si="122"/>
        <v>632038446.96000004</v>
      </c>
      <c r="AB211" s="40">
        <f>Z211/D211</f>
        <v>0.26882437470934067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3">
      <c r="A213" s="52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5">
      <c r="A214" s="53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3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5">
      <c r="A216" s="36" t="s">
        <v>34</v>
      </c>
      <c r="B216" s="31">
        <f>[1]consoCURRENT!E4548</f>
        <v>10347000</v>
      </c>
      <c r="C216" s="31">
        <f>[1]consoCURRENT!F4548</f>
        <v>0</v>
      </c>
      <c r="D216" s="31">
        <f>[1]consoCURRENT!G4548</f>
        <v>10347000</v>
      </c>
      <c r="E216" s="31">
        <f>[1]consoCURRENT!H4548</f>
        <v>3057710.16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1554428.79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3057710.16</v>
      </c>
      <c r="AA216" s="31">
        <f>D216-Z216</f>
        <v>7289289.8399999999</v>
      </c>
      <c r="AB216" s="37">
        <f>Z216/D216</f>
        <v>0.29551659031603367</v>
      </c>
      <c r="AC216" s="32"/>
    </row>
    <row r="217" spans="1:29" s="33" customFormat="1" ht="18" customHeight="1" x14ac:dyDescent="0.25">
      <c r="A217" s="36" t="s">
        <v>35</v>
      </c>
      <c r="B217" s="31">
        <f>[1]consoCURRENT!E4661</f>
        <v>895102000</v>
      </c>
      <c r="C217" s="31">
        <f>[1]consoCURRENT!F4661</f>
        <v>7.4505805969238281E-9</v>
      </c>
      <c r="D217" s="31">
        <f>[1]consoCURRENT!G4661</f>
        <v>895102000</v>
      </c>
      <c r="E217" s="31">
        <f>[1]consoCURRENT!H4661</f>
        <v>147217338.24999997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3759155.2399999998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3759155.2399999998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114303037.16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147217338.25</v>
      </c>
      <c r="AA217" s="31">
        <f>D217-Z217</f>
        <v>747884661.75</v>
      </c>
      <c r="AB217" s="37">
        <f>Z217/D217</f>
        <v>0.16446990203351128</v>
      </c>
      <c r="AC217" s="32"/>
    </row>
    <row r="218" spans="1:29" s="33" customFormat="1" ht="18" customHeight="1" x14ac:dyDescent="0.25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</row>
    <row r="219" spans="1:29" s="33" customFormat="1" ht="18" customHeight="1" x14ac:dyDescent="0.25">
      <c r="A219" s="36" t="s">
        <v>37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721350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721350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721350</v>
      </c>
      <c r="AA219" s="31">
        <f>D219-Z219</f>
        <v>87026650</v>
      </c>
      <c r="AB219" s="37">
        <f>Z219/D219</f>
        <v>8.2207001868988463E-3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4">SUM(B216:B219)</f>
        <v>993197000</v>
      </c>
      <c r="C220" s="39">
        <f t="shared" si="124"/>
        <v>7.4505805969238281E-9</v>
      </c>
      <c r="D220" s="39">
        <f>SUM(D216:D219)</f>
        <v>993197000</v>
      </c>
      <c r="E220" s="39">
        <f t="shared" ref="E220:AA220" si="125">SUM(E216:E219)</f>
        <v>150996398.40999997</v>
      </c>
      <c r="F220" s="39">
        <f t="shared" si="125"/>
        <v>0</v>
      </c>
      <c r="G220" s="39">
        <f t="shared" si="125"/>
        <v>0</v>
      </c>
      <c r="H220" s="39">
        <f t="shared" si="125"/>
        <v>0</v>
      </c>
      <c r="I220" s="39">
        <f t="shared" si="125"/>
        <v>3759155.2399999998</v>
      </c>
      <c r="J220" s="39">
        <f t="shared" si="125"/>
        <v>0</v>
      </c>
      <c r="K220" s="39">
        <f t="shared" si="125"/>
        <v>0</v>
      </c>
      <c r="L220" s="39">
        <f t="shared" si="125"/>
        <v>0</v>
      </c>
      <c r="M220" s="39">
        <f t="shared" si="125"/>
        <v>3759155.2399999998</v>
      </c>
      <c r="N220" s="39">
        <f t="shared" si="125"/>
        <v>29318210.27</v>
      </c>
      <c r="O220" s="39">
        <f t="shared" si="125"/>
        <v>1340216.9500000002</v>
      </c>
      <c r="P220" s="39">
        <f t="shared" si="125"/>
        <v>116578815.95</v>
      </c>
      <c r="Q220" s="39">
        <f t="shared" si="125"/>
        <v>0</v>
      </c>
      <c r="R220" s="39">
        <f t="shared" si="125"/>
        <v>0</v>
      </c>
      <c r="S220" s="39">
        <f t="shared" si="125"/>
        <v>0</v>
      </c>
      <c r="T220" s="39">
        <f t="shared" si="125"/>
        <v>0</v>
      </c>
      <c r="U220" s="39">
        <f t="shared" si="125"/>
        <v>0</v>
      </c>
      <c r="V220" s="39">
        <f t="shared" si="125"/>
        <v>0</v>
      </c>
      <c r="W220" s="39">
        <f t="shared" si="125"/>
        <v>0</v>
      </c>
      <c r="X220" s="39">
        <f t="shared" si="125"/>
        <v>0</v>
      </c>
      <c r="Y220" s="39">
        <f t="shared" si="125"/>
        <v>0</v>
      </c>
      <c r="Z220" s="39">
        <f t="shared" si="125"/>
        <v>150996398.41</v>
      </c>
      <c r="AA220" s="39">
        <f t="shared" si="125"/>
        <v>842200601.59000003</v>
      </c>
      <c r="AB220" s="40">
        <f>Z220/D220</f>
        <v>0.15203066301046014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892000</v>
      </c>
      <c r="C221" s="31">
        <f>[1]consoCURRENT!F4700</f>
        <v>0</v>
      </c>
      <c r="D221" s="31">
        <f>[1]consoCURRENT!G4700</f>
        <v>892000</v>
      </c>
      <c r="E221" s="31">
        <f>[1]consoCURRENT!H4700</f>
        <v>165565.32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74550.960000000006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165565.32</v>
      </c>
      <c r="AA221" s="31">
        <f>D221-Z221</f>
        <v>726434.67999999993</v>
      </c>
      <c r="AB221" s="37">
        <f>Z221/D221</f>
        <v>0.18561134529147982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7">B221+B220</f>
        <v>994089000</v>
      </c>
      <c r="C222" s="39">
        <f t="shared" si="127"/>
        <v>7.4505805969238281E-9</v>
      </c>
      <c r="D222" s="39">
        <f>D221+D220</f>
        <v>994089000</v>
      </c>
      <c r="E222" s="39">
        <f t="shared" ref="E222:AA222" si="128">E221+E220</f>
        <v>151161963.72999996</v>
      </c>
      <c r="F222" s="39">
        <f t="shared" si="128"/>
        <v>0</v>
      </c>
      <c r="G222" s="39">
        <f t="shared" si="128"/>
        <v>0</v>
      </c>
      <c r="H222" s="39">
        <f t="shared" si="128"/>
        <v>0</v>
      </c>
      <c r="I222" s="39">
        <f t="shared" si="128"/>
        <v>3759155.2399999998</v>
      </c>
      <c r="J222" s="39">
        <f t="shared" si="128"/>
        <v>0</v>
      </c>
      <c r="K222" s="39">
        <f t="shared" si="128"/>
        <v>0</v>
      </c>
      <c r="L222" s="39">
        <f t="shared" si="128"/>
        <v>0</v>
      </c>
      <c r="M222" s="39">
        <f t="shared" si="128"/>
        <v>3759155.2399999998</v>
      </c>
      <c r="N222" s="39">
        <f t="shared" si="128"/>
        <v>29318210.27</v>
      </c>
      <c r="O222" s="39">
        <f t="shared" si="128"/>
        <v>1431231.3100000003</v>
      </c>
      <c r="P222" s="39">
        <f t="shared" si="128"/>
        <v>116653366.91</v>
      </c>
      <c r="Q222" s="39">
        <f t="shared" si="128"/>
        <v>0</v>
      </c>
      <c r="R222" s="39">
        <f t="shared" si="128"/>
        <v>0</v>
      </c>
      <c r="S222" s="39">
        <f t="shared" si="128"/>
        <v>0</v>
      </c>
      <c r="T222" s="39">
        <f t="shared" si="128"/>
        <v>0</v>
      </c>
      <c r="U222" s="39">
        <f t="shared" si="128"/>
        <v>0</v>
      </c>
      <c r="V222" s="39">
        <f t="shared" si="128"/>
        <v>0</v>
      </c>
      <c r="W222" s="39">
        <f t="shared" si="128"/>
        <v>0</v>
      </c>
      <c r="X222" s="39">
        <f t="shared" si="128"/>
        <v>0</v>
      </c>
      <c r="Y222" s="39">
        <f t="shared" si="128"/>
        <v>0</v>
      </c>
      <c r="Z222" s="39">
        <f t="shared" si="128"/>
        <v>151161963.72999999</v>
      </c>
      <c r="AA222" s="39">
        <f t="shared" si="128"/>
        <v>842927036.26999998</v>
      </c>
      <c r="AB222" s="40">
        <f>Z222/D222</f>
        <v>0.15206079508977566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3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5">
      <c r="A226" s="36" t="s">
        <v>34</v>
      </c>
      <c r="B226" s="31">
        <f>[1]consoCURRENT!E4761</f>
        <v>11745000</v>
      </c>
      <c r="C226" s="31">
        <f>[1]consoCURRENT!F4761</f>
        <v>0</v>
      </c>
      <c r="D226" s="31">
        <f>[1]consoCURRENT!G4761</f>
        <v>11745000</v>
      </c>
      <c r="E226" s="31">
        <f>[1]consoCURRENT!H4761</f>
        <v>3422036.92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1768646.22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3422036.92</v>
      </c>
      <c r="AA226" s="31">
        <f>D226-Z226</f>
        <v>8322963.0800000001</v>
      </c>
      <c r="AB226" s="37">
        <f>Z226/D226</f>
        <v>0.29136116815666241</v>
      </c>
      <c r="AC226" s="32"/>
    </row>
    <row r="227" spans="1:29" s="33" customFormat="1" ht="18" customHeight="1" x14ac:dyDescent="0.25">
      <c r="A227" s="36" t="s">
        <v>35</v>
      </c>
      <c r="B227" s="31">
        <f>[1]consoCURRENT!E4874</f>
        <v>6780000</v>
      </c>
      <c r="C227" s="31">
        <f>[1]consoCURRENT!F4874</f>
        <v>0</v>
      </c>
      <c r="D227" s="31">
        <f>[1]consoCURRENT!G4874</f>
        <v>6780000</v>
      </c>
      <c r="E227" s="31">
        <f>[1]consoCURRENT!H4874</f>
        <v>1227694.1500000001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21000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1227694.1499999999</v>
      </c>
      <c r="AA227" s="31">
        <f>D227-Z227</f>
        <v>5552305.8499999996</v>
      </c>
      <c r="AB227" s="37">
        <f>Z227/D227</f>
        <v>0.18107583333333332</v>
      </c>
      <c r="AC227" s="32"/>
    </row>
    <row r="228" spans="1:29" s="33" customFormat="1" ht="18" customHeight="1" x14ac:dyDescent="0.25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</row>
    <row r="229" spans="1:29" s="33" customFormat="1" ht="18" customHeight="1" x14ac:dyDescent="0.25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30">SUM(B226:B229)</f>
        <v>18525000</v>
      </c>
      <c r="C230" s="39">
        <f t="shared" si="130"/>
        <v>0</v>
      </c>
      <c r="D230" s="39">
        <f>SUM(D226:D229)</f>
        <v>18525000</v>
      </c>
      <c r="E230" s="39">
        <f t="shared" ref="E230:AA230" si="131">SUM(E226:E229)</f>
        <v>4649731.07</v>
      </c>
      <c r="F230" s="39">
        <f t="shared" si="131"/>
        <v>0</v>
      </c>
      <c r="G230" s="39">
        <f t="shared" si="131"/>
        <v>0</v>
      </c>
      <c r="H230" s="39">
        <f t="shared" si="131"/>
        <v>0</v>
      </c>
      <c r="I230" s="39">
        <f t="shared" si="131"/>
        <v>0</v>
      </c>
      <c r="J230" s="39">
        <f t="shared" si="131"/>
        <v>0</v>
      </c>
      <c r="K230" s="39">
        <f t="shared" si="131"/>
        <v>0</v>
      </c>
      <c r="L230" s="39">
        <f t="shared" si="131"/>
        <v>0</v>
      </c>
      <c r="M230" s="39">
        <f t="shared" si="131"/>
        <v>0</v>
      </c>
      <c r="N230" s="39">
        <f t="shared" si="131"/>
        <v>1980081</v>
      </c>
      <c r="O230" s="39">
        <f t="shared" si="131"/>
        <v>880003.85</v>
      </c>
      <c r="P230" s="39">
        <f t="shared" si="131"/>
        <v>1789646.22</v>
      </c>
      <c r="Q230" s="39">
        <f t="shared" si="131"/>
        <v>0</v>
      </c>
      <c r="R230" s="39">
        <f t="shared" si="131"/>
        <v>0</v>
      </c>
      <c r="S230" s="39">
        <f t="shared" si="131"/>
        <v>0</v>
      </c>
      <c r="T230" s="39">
        <f t="shared" si="131"/>
        <v>0</v>
      </c>
      <c r="U230" s="39">
        <f t="shared" si="131"/>
        <v>0</v>
      </c>
      <c r="V230" s="39">
        <f t="shared" si="131"/>
        <v>0</v>
      </c>
      <c r="W230" s="39">
        <f t="shared" si="131"/>
        <v>0</v>
      </c>
      <c r="X230" s="39">
        <f t="shared" si="131"/>
        <v>0</v>
      </c>
      <c r="Y230" s="39">
        <f t="shared" si="131"/>
        <v>0</v>
      </c>
      <c r="Z230" s="39">
        <f t="shared" si="131"/>
        <v>4649731.07</v>
      </c>
      <c r="AA230" s="39">
        <f t="shared" si="131"/>
        <v>13875268.93</v>
      </c>
      <c r="AB230" s="40">
        <f>Z230/D230</f>
        <v>0.25099762860998653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1068000</v>
      </c>
      <c r="C231" s="31">
        <f>[1]consoCURRENT!F4913</f>
        <v>0</v>
      </c>
      <c r="D231" s="31">
        <f>[1]consoCURRENT!G4913</f>
        <v>1068000</v>
      </c>
      <c r="E231" s="31">
        <f>[1]consoCURRENT!H4913</f>
        <v>178747.44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89373.72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178747.44</v>
      </c>
      <c r="AA231" s="31">
        <f>D231-Z231</f>
        <v>889252.56</v>
      </c>
      <c r="AB231" s="37">
        <f>Z231/D231</f>
        <v>0.16736651685393258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3">B231+B230</f>
        <v>19593000</v>
      </c>
      <c r="C232" s="39">
        <f t="shared" si="133"/>
        <v>0</v>
      </c>
      <c r="D232" s="39">
        <f>D231+D230</f>
        <v>19593000</v>
      </c>
      <c r="E232" s="39">
        <f t="shared" ref="E232:AA232" si="134">E231+E230</f>
        <v>4828478.5100000007</v>
      </c>
      <c r="F232" s="39">
        <f t="shared" si="134"/>
        <v>0</v>
      </c>
      <c r="G232" s="39">
        <f t="shared" si="134"/>
        <v>0</v>
      </c>
      <c r="H232" s="39">
        <f t="shared" si="134"/>
        <v>0</v>
      </c>
      <c r="I232" s="39">
        <f t="shared" si="134"/>
        <v>0</v>
      </c>
      <c r="J232" s="39">
        <f t="shared" si="134"/>
        <v>0</v>
      </c>
      <c r="K232" s="39">
        <f t="shared" si="134"/>
        <v>0</v>
      </c>
      <c r="L232" s="39">
        <f t="shared" si="134"/>
        <v>0</v>
      </c>
      <c r="M232" s="39">
        <f t="shared" si="134"/>
        <v>0</v>
      </c>
      <c r="N232" s="39">
        <f t="shared" si="134"/>
        <v>1980081</v>
      </c>
      <c r="O232" s="39">
        <f t="shared" si="134"/>
        <v>969377.57</v>
      </c>
      <c r="P232" s="39">
        <f t="shared" si="134"/>
        <v>1879019.94</v>
      </c>
      <c r="Q232" s="39">
        <f t="shared" si="134"/>
        <v>0</v>
      </c>
      <c r="R232" s="39">
        <f t="shared" si="134"/>
        <v>0</v>
      </c>
      <c r="S232" s="39">
        <f t="shared" si="134"/>
        <v>0</v>
      </c>
      <c r="T232" s="39">
        <f t="shared" si="134"/>
        <v>0</v>
      </c>
      <c r="U232" s="39">
        <f t="shared" si="134"/>
        <v>0</v>
      </c>
      <c r="V232" s="39">
        <f t="shared" si="134"/>
        <v>0</v>
      </c>
      <c r="W232" s="39">
        <f t="shared" si="134"/>
        <v>0</v>
      </c>
      <c r="X232" s="39">
        <f t="shared" si="134"/>
        <v>0</v>
      </c>
      <c r="Y232" s="39">
        <f t="shared" si="134"/>
        <v>0</v>
      </c>
      <c r="Z232" s="39">
        <f t="shared" si="134"/>
        <v>4828478.5100000007</v>
      </c>
      <c r="AA232" s="39">
        <f t="shared" si="134"/>
        <v>14764521.49</v>
      </c>
      <c r="AB232" s="40">
        <f>Z232/D232</f>
        <v>0.24643895830143422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3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5">
      <c r="A236" s="36" t="s">
        <v>34</v>
      </c>
      <c r="B236" s="31">
        <f>[1]consoCURRENT!E4974</f>
        <v>28973000</v>
      </c>
      <c r="C236" s="31">
        <f>[1]consoCURRENT!F4974</f>
        <v>0</v>
      </c>
      <c r="D236" s="31">
        <f>[1]consoCURRENT!G4974</f>
        <v>28973000</v>
      </c>
      <c r="E236" s="31">
        <f>[1]consoCURRENT!H4974</f>
        <v>7139020.5500000007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3588098.96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7139020.5499999998</v>
      </c>
      <c r="AA236" s="31">
        <f>D236-Z236</f>
        <v>21833979.449999999</v>
      </c>
      <c r="AB236" s="37">
        <f t="shared" ref="AB236" si="135">Z236/D236</f>
        <v>0.24640253166741449</v>
      </c>
      <c r="AC236" s="32"/>
    </row>
    <row r="237" spans="1:29" s="33" customFormat="1" ht="18" customHeight="1" x14ac:dyDescent="0.25">
      <c r="A237" s="36" t="s">
        <v>35</v>
      </c>
      <c r="B237" s="31">
        <f>[1]consoCURRENT!E5087</f>
        <v>42268000</v>
      </c>
      <c r="C237" s="31">
        <f>[1]consoCURRENT!F5087</f>
        <v>9.3132257461547852E-10</v>
      </c>
      <c r="D237" s="31">
        <f>[1]consoCURRENT!G5087</f>
        <v>42268000</v>
      </c>
      <c r="E237" s="31">
        <f>[1]consoCURRENT!H5087</f>
        <v>1181103.47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428463.75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428463.75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10894.3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1181103.47</v>
      </c>
      <c r="AA237" s="31">
        <f>D237-Z237</f>
        <v>41086896.530000001</v>
      </c>
      <c r="AB237" s="37">
        <f>Z237/D237</f>
        <v>2.7943206917762847E-2</v>
      </c>
      <c r="AC237" s="32"/>
    </row>
    <row r="238" spans="1:29" s="33" customFormat="1" ht="18" customHeight="1" x14ac:dyDescent="0.25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</row>
    <row r="239" spans="1:29" s="33" customFormat="1" ht="18" customHeight="1" x14ac:dyDescent="0.25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7">SUM(B236:B239)</f>
        <v>71241000</v>
      </c>
      <c r="C240" s="39">
        <f t="shared" si="137"/>
        <v>9.3132257461547852E-10</v>
      </c>
      <c r="D240" s="39">
        <f>SUM(D236:D239)</f>
        <v>71241000</v>
      </c>
      <c r="E240" s="39">
        <f t="shared" ref="E240:AA240" si="138">SUM(E236:E239)</f>
        <v>8320124.0200000005</v>
      </c>
      <c r="F240" s="39">
        <f t="shared" si="138"/>
        <v>0</v>
      </c>
      <c r="G240" s="39">
        <f t="shared" si="138"/>
        <v>0</v>
      </c>
      <c r="H240" s="39">
        <f t="shared" si="138"/>
        <v>0</v>
      </c>
      <c r="I240" s="39">
        <f t="shared" si="138"/>
        <v>428463.75</v>
      </c>
      <c r="J240" s="39">
        <f t="shared" si="138"/>
        <v>0</v>
      </c>
      <c r="K240" s="39">
        <f t="shared" si="138"/>
        <v>0</v>
      </c>
      <c r="L240" s="39">
        <f t="shared" si="138"/>
        <v>0</v>
      </c>
      <c r="M240" s="39">
        <f t="shared" si="138"/>
        <v>428463.75</v>
      </c>
      <c r="N240" s="39">
        <f t="shared" si="138"/>
        <v>2378447</v>
      </c>
      <c r="O240" s="39">
        <f t="shared" si="138"/>
        <v>1914220.01</v>
      </c>
      <c r="P240" s="39">
        <f t="shared" si="138"/>
        <v>3598993.26</v>
      </c>
      <c r="Q240" s="39">
        <f t="shared" si="138"/>
        <v>0</v>
      </c>
      <c r="R240" s="39">
        <f t="shared" si="138"/>
        <v>0</v>
      </c>
      <c r="S240" s="39">
        <f t="shared" si="138"/>
        <v>0</v>
      </c>
      <c r="T240" s="39">
        <f t="shared" si="138"/>
        <v>0</v>
      </c>
      <c r="U240" s="39">
        <f t="shared" si="138"/>
        <v>0</v>
      </c>
      <c r="V240" s="39">
        <f t="shared" si="138"/>
        <v>0</v>
      </c>
      <c r="W240" s="39">
        <f t="shared" si="138"/>
        <v>0</v>
      </c>
      <c r="X240" s="39">
        <f t="shared" si="138"/>
        <v>0</v>
      </c>
      <c r="Y240" s="39">
        <f t="shared" si="138"/>
        <v>0</v>
      </c>
      <c r="Z240" s="39">
        <f t="shared" si="138"/>
        <v>8320124.0199999996</v>
      </c>
      <c r="AA240" s="39">
        <f t="shared" si="138"/>
        <v>62920875.980000004</v>
      </c>
      <c r="AB240" s="40">
        <f>Z240/D240</f>
        <v>0.11678842267795229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2252000</v>
      </c>
      <c r="C241" s="31">
        <f>[1]consoCURRENT!F5126</f>
        <v>0</v>
      </c>
      <c r="D241" s="31">
        <f>[1]consoCURRENT!G5126</f>
        <v>2252000</v>
      </c>
      <c r="E241" s="31">
        <f>[1]consoCURRENT!H5126</f>
        <v>433933.8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241993.8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433933.8</v>
      </c>
      <c r="AA241" s="31">
        <f>D241-Z241</f>
        <v>1818066.2</v>
      </c>
      <c r="AB241" s="37">
        <f>Z241/D241</f>
        <v>0.19268818827708703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9">B241+B240</f>
        <v>73493000</v>
      </c>
      <c r="C242" s="39">
        <f t="shared" si="139"/>
        <v>9.3132257461547852E-10</v>
      </c>
      <c r="D242" s="39">
        <f>D241+D240</f>
        <v>73493000</v>
      </c>
      <c r="E242" s="39">
        <f t="shared" ref="E242:AA242" si="140">E241+E240</f>
        <v>8754057.8200000003</v>
      </c>
      <c r="F242" s="39">
        <f t="shared" si="140"/>
        <v>0</v>
      </c>
      <c r="G242" s="39">
        <f t="shared" si="140"/>
        <v>0</v>
      </c>
      <c r="H242" s="39">
        <f t="shared" si="140"/>
        <v>0</v>
      </c>
      <c r="I242" s="39">
        <f t="shared" si="140"/>
        <v>428463.75</v>
      </c>
      <c r="J242" s="39">
        <f t="shared" si="140"/>
        <v>0</v>
      </c>
      <c r="K242" s="39">
        <f t="shared" si="140"/>
        <v>0</v>
      </c>
      <c r="L242" s="39">
        <f t="shared" si="140"/>
        <v>0</v>
      </c>
      <c r="M242" s="39">
        <f t="shared" si="140"/>
        <v>428463.75</v>
      </c>
      <c r="N242" s="39">
        <f t="shared" si="140"/>
        <v>2378447</v>
      </c>
      <c r="O242" s="39">
        <f t="shared" si="140"/>
        <v>2106160.0099999998</v>
      </c>
      <c r="P242" s="39">
        <f t="shared" si="140"/>
        <v>3840987.0599999996</v>
      </c>
      <c r="Q242" s="39">
        <f t="shared" si="140"/>
        <v>0</v>
      </c>
      <c r="R242" s="39">
        <f t="shared" si="140"/>
        <v>0</v>
      </c>
      <c r="S242" s="39">
        <f t="shared" si="140"/>
        <v>0</v>
      </c>
      <c r="T242" s="39">
        <f t="shared" si="140"/>
        <v>0</v>
      </c>
      <c r="U242" s="39">
        <f t="shared" si="140"/>
        <v>0</v>
      </c>
      <c r="V242" s="39">
        <f t="shared" si="140"/>
        <v>0</v>
      </c>
      <c r="W242" s="39">
        <f t="shared" si="140"/>
        <v>0</v>
      </c>
      <c r="X242" s="39">
        <f t="shared" si="140"/>
        <v>0</v>
      </c>
      <c r="Y242" s="39">
        <f t="shared" si="140"/>
        <v>0</v>
      </c>
      <c r="Z242" s="39">
        <f t="shared" si="140"/>
        <v>8754057.8200000003</v>
      </c>
      <c r="AA242" s="39">
        <f t="shared" si="140"/>
        <v>64738942.180000007</v>
      </c>
      <c r="AB242" s="40">
        <f>Z242/D242</f>
        <v>0.1191141716898208</v>
      </c>
      <c r="AC242" s="42"/>
    </row>
    <row r="243" spans="1:29" s="33" customFormat="1" ht="15" customHeight="1" x14ac:dyDescent="0.25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5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3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5">
      <c r="A246" s="36" t="s">
        <v>34</v>
      </c>
      <c r="B246" s="31">
        <f>[1]consoCURRENT!E5187</f>
        <v>35169000</v>
      </c>
      <c r="C246" s="31">
        <f>[1]consoCURRENT!F5187</f>
        <v>0</v>
      </c>
      <c r="D246" s="31">
        <f>[1]consoCURRENT!G5187</f>
        <v>35169000</v>
      </c>
      <c r="E246" s="31">
        <f>[1]consoCURRENT!H5187</f>
        <v>10756482.449999999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5818830.8199999994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10756482.449999999</v>
      </c>
      <c r="AA246" s="31">
        <f>D246-Z246</f>
        <v>24412517.550000001</v>
      </c>
      <c r="AB246" s="37">
        <f>Z246/D246</f>
        <v>0.30585124541499614</v>
      </c>
      <c r="AC246" s="32"/>
    </row>
    <row r="247" spans="1:29" s="33" customFormat="1" ht="18" customHeight="1" x14ac:dyDescent="0.25">
      <c r="A247" s="36" t="s">
        <v>35</v>
      </c>
      <c r="B247" s="31">
        <f>[1]consoCURRENT!E5300</f>
        <v>30281000</v>
      </c>
      <c r="C247" s="31">
        <f>[1]consoCURRENT!F5300</f>
        <v>1.3960743672214448E-10</v>
      </c>
      <c r="D247" s="31">
        <f>[1]consoCURRENT!G5300</f>
        <v>30281000</v>
      </c>
      <c r="E247" s="31">
        <f>[1]consoCURRENT!H5300</f>
        <v>2906807.72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60816.639999999999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60816.639999999999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120720.75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2906807.7199999997</v>
      </c>
      <c r="AA247" s="31">
        <f>D247-Z247</f>
        <v>27374192.280000001</v>
      </c>
      <c r="AB247" s="37">
        <f>Z247/D247</f>
        <v>9.5994442719857326E-2</v>
      </c>
      <c r="AC247" s="32"/>
    </row>
    <row r="248" spans="1:29" s="33" customFormat="1" ht="18" customHeight="1" x14ac:dyDescent="0.25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</row>
    <row r="249" spans="1:29" s="33" customFormat="1" ht="18" customHeight="1" x14ac:dyDescent="0.25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2">SUM(B246:B249)</f>
        <v>65450000</v>
      </c>
      <c r="C250" s="39">
        <f t="shared" si="142"/>
        <v>1.3960743672214448E-10</v>
      </c>
      <c r="D250" s="39">
        <f t="shared" si="142"/>
        <v>65450000</v>
      </c>
      <c r="E250" s="39">
        <f t="shared" si="142"/>
        <v>13663290.17</v>
      </c>
      <c r="F250" s="39">
        <f t="shared" si="142"/>
        <v>0</v>
      </c>
      <c r="G250" s="39">
        <f t="shared" si="142"/>
        <v>0</v>
      </c>
      <c r="H250" s="39">
        <f t="shared" si="142"/>
        <v>0</v>
      </c>
      <c r="I250" s="39">
        <f t="shared" si="142"/>
        <v>60816.639999999999</v>
      </c>
      <c r="J250" s="39">
        <f t="shared" si="142"/>
        <v>0</v>
      </c>
      <c r="K250" s="39">
        <f t="shared" si="142"/>
        <v>0</v>
      </c>
      <c r="L250" s="39">
        <f t="shared" si="142"/>
        <v>0</v>
      </c>
      <c r="M250" s="39">
        <f t="shared" si="142"/>
        <v>60816.639999999999</v>
      </c>
      <c r="N250" s="39">
        <f t="shared" si="142"/>
        <v>3523629.8</v>
      </c>
      <c r="O250" s="39">
        <f t="shared" si="142"/>
        <v>4139292.16</v>
      </c>
      <c r="P250" s="39">
        <f t="shared" si="142"/>
        <v>5939551.5699999994</v>
      </c>
      <c r="Q250" s="39">
        <f t="shared" si="142"/>
        <v>0</v>
      </c>
      <c r="R250" s="39">
        <f t="shared" si="142"/>
        <v>0</v>
      </c>
      <c r="S250" s="39">
        <f t="shared" si="142"/>
        <v>0</v>
      </c>
      <c r="T250" s="39">
        <f t="shared" si="142"/>
        <v>0</v>
      </c>
      <c r="U250" s="39">
        <f t="shared" si="142"/>
        <v>0</v>
      </c>
      <c r="V250" s="39">
        <f t="shared" si="142"/>
        <v>0</v>
      </c>
      <c r="W250" s="39">
        <f t="shared" si="142"/>
        <v>0</v>
      </c>
      <c r="X250" s="39">
        <f t="shared" si="142"/>
        <v>0</v>
      </c>
      <c r="Y250" s="39">
        <f t="shared" si="142"/>
        <v>0</v>
      </c>
      <c r="Z250" s="39">
        <f t="shared" si="142"/>
        <v>13663290.169999998</v>
      </c>
      <c r="AA250" s="39">
        <f t="shared" si="142"/>
        <v>51786709.829999998</v>
      </c>
      <c r="AB250" s="40">
        <f>Z250/D250</f>
        <v>0.20875920809778453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3105000</v>
      </c>
      <c r="C251" s="31">
        <f>[1]consoCURRENT!F5339</f>
        <v>0</v>
      </c>
      <c r="D251" s="31">
        <f>[1]consoCURRENT!G5339</f>
        <v>3105000</v>
      </c>
      <c r="E251" s="31">
        <f>[1]consoCURRENT!H5339</f>
        <v>544271.28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272135.64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544271.28</v>
      </c>
      <c r="AA251" s="31">
        <f>D251-Z251</f>
        <v>2560728.7199999997</v>
      </c>
      <c r="AB251" s="37">
        <f>Z251/D251</f>
        <v>0.17528865700483093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4">B251+B250</f>
        <v>68555000</v>
      </c>
      <c r="C252" s="39">
        <f t="shared" si="144"/>
        <v>1.3960743672214448E-10</v>
      </c>
      <c r="D252" s="39">
        <f t="shared" si="144"/>
        <v>68555000</v>
      </c>
      <c r="E252" s="39">
        <f t="shared" si="144"/>
        <v>14207561.449999999</v>
      </c>
      <c r="F252" s="39">
        <f t="shared" si="144"/>
        <v>0</v>
      </c>
      <c r="G252" s="39">
        <f t="shared" si="144"/>
        <v>0</v>
      </c>
      <c r="H252" s="39">
        <f t="shared" si="144"/>
        <v>0</v>
      </c>
      <c r="I252" s="39">
        <f t="shared" si="144"/>
        <v>60816.639999999999</v>
      </c>
      <c r="J252" s="39">
        <f t="shared" si="144"/>
        <v>0</v>
      </c>
      <c r="K252" s="39">
        <f t="shared" si="144"/>
        <v>0</v>
      </c>
      <c r="L252" s="39">
        <f t="shared" si="144"/>
        <v>0</v>
      </c>
      <c r="M252" s="39">
        <f t="shared" si="144"/>
        <v>60816.639999999999</v>
      </c>
      <c r="N252" s="39">
        <f t="shared" si="144"/>
        <v>3523629.8</v>
      </c>
      <c r="O252" s="39">
        <f t="shared" si="144"/>
        <v>4411427.8</v>
      </c>
      <c r="P252" s="39">
        <f t="shared" si="144"/>
        <v>6211687.209999999</v>
      </c>
      <c r="Q252" s="39">
        <f t="shared" si="144"/>
        <v>0</v>
      </c>
      <c r="R252" s="39">
        <f t="shared" si="144"/>
        <v>0</v>
      </c>
      <c r="S252" s="39">
        <f t="shared" si="144"/>
        <v>0</v>
      </c>
      <c r="T252" s="39">
        <f t="shared" si="144"/>
        <v>0</v>
      </c>
      <c r="U252" s="39">
        <f t="shared" si="144"/>
        <v>0</v>
      </c>
      <c r="V252" s="39">
        <f t="shared" si="144"/>
        <v>0</v>
      </c>
      <c r="W252" s="39">
        <f t="shared" si="144"/>
        <v>0</v>
      </c>
      <c r="X252" s="39">
        <f t="shared" si="144"/>
        <v>0</v>
      </c>
      <c r="Y252" s="39">
        <f t="shared" si="144"/>
        <v>0</v>
      </c>
      <c r="Z252" s="39">
        <f t="shared" si="144"/>
        <v>14207561.449999997</v>
      </c>
      <c r="AA252" s="39">
        <f t="shared" si="144"/>
        <v>54347438.549999997</v>
      </c>
      <c r="AB252" s="40">
        <f>Z252/D252</f>
        <v>0.207243256509372</v>
      </c>
      <c r="AC252" s="42"/>
    </row>
    <row r="253" spans="1:29" s="33" customFormat="1" ht="15" customHeight="1" x14ac:dyDescent="0.25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2" customHeight="1" x14ac:dyDescent="0.3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" customHeight="1" x14ac:dyDescent="0.3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5">
      <c r="A256" s="36" t="s">
        <v>34</v>
      </c>
      <c r="B256" s="31">
        <f>[1]consoCURRENT!E5197</f>
        <v>1435000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4" t="e">
        <f>Z256/D256</f>
        <v>#DIV/0!</v>
      </c>
      <c r="AC256" s="32"/>
    </row>
    <row r="257" spans="1:29" s="33" customFormat="1" ht="18" customHeight="1" x14ac:dyDescent="0.25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5">SUM(M257:Y257)</f>
        <v>0</v>
      </c>
      <c r="AA257" s="31">
        <f>D257-Z257</f>
        <v>0</v>
      </c>
      <c r="AB257" s="54" t="e">
        <f>Z257/D257</f>
        <v>#DIV/0!</v>
      </c>
      <c r="AC257" s="32"/>
    </row>
    <row r="258" spans="1:29" s="33" customFormat="1" ht="18" customHeight="1" x14ac:dyDescent="0.25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5"/>
        <v>0</v>
      </c>
      <c r="AA258" s="31">
        <f>D258-Z258</f>
        <v>0</v>
      </c>
      <c r="AB258" s="54"/>
      <c r="AC258" s="32"/>
    </row>
    <row r="259" spans="1:29" s="33" customFormat="1" ht="18" customHeight="1" x14ac:dyDescent="0.25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5"/>
        <v>0</v>
      </c>
      <c r="AA259" s="31">
        <f>D259-Z259</f>
        <v>0</v>
      </c>
      <c r="AB259" s="54"/>
      <c r="AC259" s="32"/>
    </row>
    <row r="260" spans="1:29" s="33" customFormat="1" ht="18" customHeight="1" x14ac:dyDescent="0.25">
      <c r="A260" s="38" t="s">
        <v>38</v>
      </c>
      <c r="B260" s="39">
        <f t="shared" ref="B260:AA260" si="146">SUM(B256:B259)</f>
        <v>1435000</v>
      </c>
      <c r="C260" s="39">
        <f t="shared" si="146"/>
        <v>0</v>
      </c>
      <c r="D260" s="39">
        <f t="shared" si="146"/>
        <v>0</v>
      </c>
      <c r="E260" s="39">
        <f t="shared" si="146"/>
        <v>0</v>
      </c>
      <c r="F260" s="39">
        <f t="shared" si="146"/>
        <v>0</v>
      </c>
      <c r="G260" s="39">
        <f t="shared" si="146"/>
        <v>0</v>
      </c>
      <c r="H260" s="39">
        <f t="shared" si="146"/>
        <v>0</v>
      </c>
      <c r="I260" s="39">
        <f t="shared" si="146"/>
        <v>0</v>
      </c>
      <c r="J260" s="39">
        <f t="shared" si="146"/>
        <v>0</v>
      </c>
      <c r="K260" s="39">
        <f t="shared" si="146"/>
        <v>0</v>
      </c>
      <c r="L260" s="39">
        <f t="shared" si="146"/>
        <v>0</v>
      </c>
      <c r="M260" s="39">
        <f t="shared" si="146"/>
        <v>0</v>
      </c>
      <c r="N260" s="39">
        <f t="shared" si="146"/>
        <v>0</v>
      </c>
      <c r="O260" s="39">
        <f t="shared" si="146"/>
        <v>0</v>
      </c>
      <c r="P260" s="39">
        <f t="shared" si="146"/>
        <v>0</v>
      </c>
      <c r="Q260" s="39">
        <f t="shared" si="146"/>
        <v>0</v>
      </c>
      <c r="R260" s="39">
        <f t="shared" si="146"/>
        <v>0</v>
      </c>
      <c r="S260" s="39">
        <f t="shared" si="146"/>
        <v>0</v>
      </c>
      <c r="T260" s="39">
        <f t="shared" si="146"/>
        <v>0</v>
      </c>
      <c r="U260" s="39">
        <f t="shared" si="146"/>
        <v>0</v>
      </c>
      <c r="V260" s="39">
        <f t="shared" si="146"/>
        <v>0</v>
      </c>
      <c r="W260" s="39">
        <f t="shared" si="146"/>
        <v>0</v>
      </c>
      <c r="X260" s="39">
        <f t="shared" si="146"/>
        <v>0</v>
      </c>
      <c r="Y260" s="39">
        <f t="shared" si="146"/>
        <v>0</v>
      </c>
      <c r="Z260" s="39">
        <f t="shared" si="146"/>
        <v>0</v>
      </c>
      <c r="AA260" s="39">
        <f t="shared" si="146"/>
        <v>0</v>
      </c>
      <c r="AB260" s="55" t="e">
        <f>Z260/D260</f>
        <v>#DIV/0!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7">SUM(M261:Y261)</f>
        <v>0</v>
      </c>
      <c r="AA261" s="31">
        <f>D261-Z261</f>
        <v>0</v>
      </c>
      <c r="AB261" s="54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8">B261+B260</f>
        <v>1435000</v>
      </c>
      <c r="C262" s="39">
        <f t="shared" si="148"/>
        <v>0</v>
      </c>
      <c r="D262" s="39">
        <f t="shared" si="148"/>
        <v>0</v>
      </c>
      <c r="E262" s="39">
        <f t="shared" si="148"/>
        <v>0</v>
      </c>
      <c r="F262" s="39">
        <f t="shared" si="148"/>
        <v>0</v>
      </c>
      <c r="G262" s="39">
        <f t="shared" si="148"/>
        <v>0</v>
      </c>
      <c r="H262" s="39">
        <f t="shared" si="148"/>
        <v>0</v>
      </c>
      <c r="I262" s="39">
        <f t="shared" si="148"/>
        <v>0</v>
      </c>
      <c r="J262" s="39">
        <f t="shared" si="148"/>
        <v>0</v>
      </c>
      <c r="K262" s="39">
        <f t="shared" si="148"/>
        <v>0</v>
      </c>
      <c r="L262" s="39">
        <f t="shared" si="148"/>
        <v>0</v>
      </c>
      <c r="M262" s="39">
        <f t="shared" si="148"/>
        <v>0</v>
      </c>
      <c r="N262" s="39">
        <f t="shared" si="148"/>
        <v>0</v>
      </c>
      <c r="O262" s="39">
        <f t="shared" si="148"/>
        <v>0</v>
      </c>
      <c r="P262" s="39">
        <f t="shared" si="148"/>
        <v>0</v>
      </c>
      <c r="Q262" s="39">
        <f t="shared" si="148"/>
        <v>0</v>
      </c>
      <c r="R262" s="39">
        <f t="shared" si="148"/>
        <v>0</v>
      </c>
      <c r="S262" s="39">
        <f t="shared" si="148"/>
        <v>0</v>
      </c>
      <c r="T262" s="39">
        <f t="shared" si="148"/>
        <v>0</v>
      </c>
      <c r="U262" s="39">
        <f t="shared" si="148"/>
        <v>0</v>
      </c>
      <c r="V262" s="39">
        <f t="shared" si="148"/>
        <v>0</v>
      </c>
      <c r="W262" s="39">
        <f t="shared" si="148"/>
        <v>0</v>
      </c>
      <c r="X262" s="39">
        <f t="shared" si="148"/>
        <v>0</v>
      </c>
      <c r="Y262" s="39">
        <f t="shared" si="148"/>
        <v>0</v>
      </c>
      <c r="Z262" s="39">
        <f t="shared" si="148"/>
        <v>0</v>
      </c>
      <c r="AA262" s="39">
        <f t="shared" si="148"/>
        <v>0</v>
      </c>
      <c r="AB262" s="55" t="e">
        <f>Z262/D262</f>
        <v>#DIV/0!</v>
      </c>
      <c r="AC262" s="42"/>
    </row>
    <row r="263" spans="1:29" s="33" customFormat="1" ht="15" customHeight="1" x14ac:dyDescent="0.25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3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5">
      <c r="A266" s="36" t="s">
        <v>34</v>
      </c>
      <c r="B266" s="31">
        <f t="shared" ref="B266:Q269" si="149">B276+B286+B296+B306+B316+B326+B336+B346+B356+B366+B376+B386+B396+B406+B416+B426+B436</f>
        <v>98949000</v>
      </c>
      <c r="C266" s="31">
        <f t="shared" si="149"/>
        <v>0</v>
      </c>
      <c r="D266" s="31">
        <f>D276+D286+D296+D306+D316+D326+D336+D346+D356+D366+D376+D386+D396+D406+D416+D426+D436</f>
        <v>98949000</v>
      </c>
      <c r="E266" s="31">
        <f t="shared" ref="E266:Y269" si="150">E276+E286+E296+E306+E316+E326+E336+E346+E356+E366+E376+E386+E396+E406+E416+E426+E436</f>
        <v>23105598.009999998</v>
      </c>
      <c r="F266" s="31">
        <f t="shared" si="150"/>
        <v>0</v>
      </c>
      <c r="G266" s="31">
        <f t="shared" si="150"/>
        <v>0</v>
      </c>
      <c r="H266" s="31">
        <f t="shared" si="150"/>
        <v>0</v>
      </c>
      <c r="I266" s="31">
        <f t="shared" si="150"/>
        <v>0</v>
      </c>
      <c r="J266" s="31">
        <f t="shared" si="150"/>
        <v>0</v>
      </c>
      <c r="K266" s="31">
        <f t="shared" si="150"/>
        <v>0</v>
      </c>
      <c r="L266" s="31">
        <f t="shared" si="150"/>
        <v>0</v>
      </c>
      <c r="M266" s="31">
        <f t="shared" si="150"/>
        <v>0</v>
      </c>
      <c r="N266" s="31">
        <f t="shared" si="150"/>
        <v>6187022.709999999</v>
      </c>
      <c r="O266" s="31">
        <f t="shared" si="150"/>
        <v>9323556.7399999984</v>
      </c>
      <c r="P266" s="31">
        <f t="shared" si="150"/>
        <v>7595018.5599999996</v>
      </c>
      <c r="Q266" s="31">
        <f t="shared" si="150"/>
        <v>0</v>
      </c>
      <c r="R266" s="31">
        <f t="shared" si="150"/>
        <v>0</v>
      </c>
      <c r="S266" s="31">
        <f t="shared" si="150"/>
        <v>0</v>
      </c>
      <c r="T266" s="31">
        <f t="shared" si="150"/>
        <v>0</v>
      </c>
      <c r="U266" s="31">
        <f t="shared" si="150"/>
        <v>0</v>
      </c>
      <c r="V266" s="31">
        <f t="shared" si="150"/>
        <v>0</v>
      </c>
      <c r="W266" s="31">
        <f t="shared" si="150"/>
        <v>0</v>
      </c>
      <c r="X266" s="31">
        <f t="shared" si="150"/>
        <v>0</v>
      </c>
      <c r="Y266" s="31">
        <f t="shared" si="150"/>
        <v>0</v>
      </c>
      <c r="Z266" s="31">
        <f>SUM(M266:Y266)</f>
        <v>23105598.009999998</v>
      </c>
      <c r="AA266" s="31">
        <f>D266-Z266</f>
        <v>75843401.99000001</v>
      </c>
      <c r="AB266" s="37">
        <f>Z266/D266</f>
        <v>0.23351017200780197</v>
      </c>
      <c r="AC266" s="32"/>
    </row>
    <row r="267" spans="1:29" s="33" customFormat="1" ht="18" customHeight="1" x14ac:dyDescent="0.25">
      <c r="A267" s="36" t="s">
        <v>35</v>
      </c>
      <c r="B267" s="31">
        <f t="shared" si="149"/>
        <v>44802000</v>
      </c>
      <c r="C267" s="31">
        <f t="shared" si="149"/>
        <v>0</v>
      </c>
      <c r="D267" s="31">
        <f t="shared" si="149"/>
        <v>44802000</v>
      </c>
      <c r="E267" s="31">
        <f t="shared" si="149"/>
        <v>2745853.69</v>
      </c>
      <c r="F267" s="31">
        <f t="shared" si="149"/>
        <v>0</v>
      </c>
      <c r="G267" s="31">
        <f t="shared" si="149"/>
        <v>0</v>
      </c>
      <c r="H267" s="31">
        <f t="shared" si="149"/>
        <v>0</v>
      </c>
      <c r="I267" s="31">
        <f t="shared" si="149"/>
        <v>0</v>
      </c>
      <c r="J267" s="31">
        <f t="shared" si="149"/>
        <v>0</v>
      </c>
      <c r="K267" s="31">
        <f t="shared" si="149"/>
        <v>0</v>
      </c>
      <c r="L267" s="31">
        <f t="shared" si="149"/>
        <v>0</v>
      </c>
      <c r="M267" s="31">
        <f t="shared" si="149"/>
        <v>0</v>
      </c>
      <c r="N267" s="31">
        <f t="shared" si="149"/>
        <v>265123.71999999997</v>
      </c>
      <c r="O267" s="31">
        <f t="shared" si="149"/>
        <v>1476646.83</v>
      </c>
      <c r="P267" s="31">
        <f t="shared" si="149"/>
        <v>1004083.1399999999</v>
      </c>
      <c r="Q267" s="31">
        <f t="shared" si="149"/>
        <v>0</v>
      </c>
      <c r="R267" s="31">
        <f t="shared" si="150"/>
        <v>0</v>
      </c>
      <c r="S267" s="31">
        <f t="shared" si="150"/>
        <v>0</v>
      </c>
      <c r="T267" s="31">
        <f t="shared" si="150"/>
        <v>0</v>
      </c>
      <c r="U267" s="31">
        <f t="shared" si="150"/>
        <v>0</v>
      </c>
      <c r="V267" s="31">
        <f t="shared" si="150"/>
        <v>0</v>
      </c>
      <c r="W267" s="31">
        <f t="shared" si="150"/>
        <v>0</v>
      </c>
      <c r="X267" s="31">
        <f t="shared" si="150"/>
        <v>0</v>
      </c>
      <c r="Y267" s="31">
        <f t="shared" si="150"/>
        <v>0</v>
      </c>
      <c r="Z267" s="31">
        <f t="shared" ref="Z267:Z269" si="151">SUM(M267:Y267)</f>
        <v>2745853.69</v>
      </c>
      <c r="AA267" s="31">
        <f>D267-Z267</f>
        <v>42056146.310000002</v>
      </c>
      <c r="AB267" s="37">
        <f>Z267/D267</f>
        <v>6.1288640908887998E-2</v>
      </c>
      <c r="AC267" s="32"/>
    </row>
    <row r="268" spans="1:29" s="33" customFormat="1" ht="18" customHeight="1" x14ac:dyDescent="0.25">
      <c r="A268" s="36" t="s">
        <v>36</v>
      </c>
      <c r="B268" s="31">
        <f t="shared" si="149"/>
        <v>0</v>
      </c>
      <c r="C268" s="31">
        <f t="shared" si="149"/>
        <v>0</v>
      </c>
      <c r="D268" s="31">
        <f t="shared" si="149"/>
        <v>0</v>
      </c>
      <c r="E268" s="31">
        <f t="shared" si="149"/>
        <v>0</v>
      </c>
      <c r="F268" s="31">
        <f t="shared" si="149"/>
        <v>0</v>
      </c>
      <c r="G268" s="31">
        <f t="shared" si="149"/>
        <v>0</v>
      </c>
      <c r="H268" s="31">
        <f t="shared" si="149"/>
        <v>0</v>
      </c>
      <c r="I268" s="31">
        <f t="shared" si="149"/>
        <v>0</v>
      </c>
      <c r="J268" s="31">
        <f t="shared" si="149"/>
        <v>0</v>
      </c>
      <c r="K268" s="31">
        <f t="shared" si="149"/>
        <v>0</v>
      </c>
      <c r="L268" s="31">
        <f t="shared" si="149"/>
        <v>0</v>
      </c>
      <c r="M268" s="31">
        <f t="shared" si="149"/>
        <v>0</v>
      </c>
      <c r="N268" s="31">
        <f t="shared" si="149"/>
        <v>0</v>
      </c>
      <c r="O268" s="31">
        <f t="shared" si="149"/>
        <v>0</v>
      </c>
      <c r="P268" s="31">
        <f t="shared" si="149"/>
        <v>0</v>
      </c>
      <c r="Q268" s="31">
        <f t="shared" si="149"/>
        <v>0</v>
      </c>
      <c r="R268" s="31">
        <f t="shared" si="150"/>
        <v>0</v>
      </c>
      <c r="S268" s="31">
        <f t="shared" si="150"/>
        <v>0</v>
      </c>
      <c r="T268" s="31">
        <f t="shared" si="150"/>
        <v>0</v>
      </c>
      <c r="U268" s="31">
        <f t="shared" si="150"/>
        <v>0</v>
      </c>
      <c r="V268" s="31">
        <f t="shared" si="150"/>
        <v>0</v>
      </c>
      <c r="W268" s="31">
        <f t="shared" si="150"/>
        <v>0</v>
      </c>
      <c r="X268" s="31">
        <f t="shared" si="150"/>
        <v>0</v>
      </c>
      <c r="Y268" s="31">
        <f t="shared" si="150"/>
        <v>0</v>
      </c>
      <c r="Z268" s="31">
        <f t="shared" si="151"/>
        <v>0</v>
      </c>
      <c r="AA268" s="31">
        <f>D268-Z268</f>
        <v>0</v>
      </c>
      <c r="AB268" s="37"/>
      <c r="AC268" s="32"/>
    </row>
    <row r="269" spans="1:29" s="33" customFormat="1" ht="18" customHeight="1" x14ac:dyDescent="0.25">
      <c r="A269" s="36" t="s">
        <v>37</v>
      </c>
      <c r="B269" s="31">
        <f t="shared" si="149"/>
        <v>0</v>
      </c>
      <c r="C269" s="31">
        <f t="shared" si="149"/>
        <v>0</v>
      </c>
      <c r="D269" s="31">
        <f t="shared" si="149"/>
        <v>0</v>
      </c>
      <c r="E269" s="31">
        <f t="shared" si="149"/>
        <v>0</v>
      </c>
      <c r="F269" s="31">
        <f t="shared" si="149"/>
        <v>0</v>
      </c>
      <c r="G269" s="31">
        <f t="shared" si="149"/>
        <v>0</v>
      </c>
      <c r="H269" s="31">
        <f t="shared" si="149"/>
        <v>0</v>
      </c>
      <c r="I269" s="31">
        <f t="shared" si="149"/>
        <v>0</v>
      </c>
      <c r="J269" s="31">
        <f t="shared" si="149"/>
        <v>0</v>
      </c>
      <c r="K269" s="31">
        <f t="shared" si="149"/>
        <v>0</v>
      </c>
      <c r="L269" s="31">
        <f t="shared" si="149"/>
        <v>0</v>
      </c>
      <c r="M269" s="31">
        <f t="shared" si="149"/>
        <v>0</v>
      </c>
      <c r="N269" s="31">
        <f t="shared" si="149"/>
        <v>0</v>
      </c>
      <c r="O269" s="31">
        <f t="shared" si="149"/>
        <v>0</v>
      </c>
      <c r="P269" s="31">
        <f t="shared" si="149"/>
        <v>0</v>
      </c>
      <c r="Q269" s="31">
        <f t="shared" si="149"/>
        <v>0</v>
      </c>
      <c r="R269" s="31">
        <f t="shared" si="150"/>
        <v>0</v>
      </c>
      <c r="S269" s="31">
        <f t="shared" si="150"/>
        <v>0</v>
      </c>
      <c r="T269" s="31">
        <f t="shared" si="150"/>
        <v>0</v>
      </c>
      <c r="U269" s="31">
        <f t="shared" si="150"/>
        <v>0</v>
      </c>
      <c r="V269" s="31">
        <f t="shared" si="150"/>
        <v>0</v>
      </c>
      <c r="W269" s="31">
        <f t="shared" si="150"/>
        <v>0</v>
      </c>
      <c r="X269" s="31">
        <f t="shared" si="150"/>
        <v>0</v>
      </c>
      <c r="Y269" s="31">
        <f t="shared" si="150"/>
        <v>0</v>
      </c>
      <c r="Z269" s="31">
        <f t="shared" si="151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" si="152">SUM(B266:B269)</f>
        <v>143751000</v>
      </c>
      <c r="C270" s="39">
        <f t="shared" ref="C270" si="153">SUM(C266:C269)</f>
        <v>0</v>
      </c>
      <c r="D270" s="39">
        <f>SUM(D266:D269)</f>
        <v>143751000</v>
      </c>
      <c r="E270" s="39">
        <f t="shared" ref="E270:AA270" si="154">SUM(E266:E269)</f>
        <v>25851451.699999999</v>
      </c>
      <c r="F270" s="39">
        <f t="shared" si="154"/>
        <v>0</v>
      </c>
      <c r="G270" s="39">
        <f t="shared" si="154"/>
        <v>0</v>
      </c>
      <c r="H270" s="39">
        <f t="shared" si="154"/>
        <v>0</v>
      </c>
      <c r="I270" s="39">
        <f t="shared" si="154"/>
        <v>0</v>
      </c>
      <c r="J270" s="39">
        <f t="shared" si="154"/>
        <v>0</v>
      </c>
      <c r="K270" s="39">
        <f t="shared" si="154"/>
        <v>0</v>
      </c>
      <c r="L270" s="39">
        <f t="shared" si="154"/>
        <v>0</v>
      </c>
      <c r="M270" s="39">
        <f t="shared" si="154"/>
        <v>0</v>
      </c>
      <c r="N270" s="39">
        <f t="shared" si="154"/>
        <v>6452146.4299999988</v>
      </c>
      <c r="O270" s="39">
        <f t="shared" si="154"/>
        <v>10800203.569999998</v>
      </c>
      <c r="P270" s="39">
        <f t="shared" si="154"/>
        <v>8599101.6999999993</v>
      </c>
      <c r="Q270" s="39">
        <f t="shared" si="154"/>
        <v>0</v>
      </c>
      <c r="R270" s="39">
        <f t="shared" si="154"/>
        <v>0</v>
      </c>
      <c r="S270" s="39">
        <f t="shared" si="154"/>
        <v>0</v>
      </c>
      <c r="T270" s="39">
        <f t="shared" si="154"/>
        <v>0</v>
      </c>
      <c r="U270" s="39">
        <f t="shared" si="154"/>
        <v>0</v>
      </c>
      <c r="V270" s="39">
        <f t="shared" si="154"/>
        <v>0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25851451.699999999</v>
      </c>
      <c r="AA270" s="39">
        <f t="shared" si="154"/>
        <v>117899548.30000001</v>
      </c>
      <c r="AB270" s="40">
        <f>Z270/D270</f>
        <v>0.17983493471349765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5">B281+B291+B301+B311+B321+B331+B341+B351+B361+B371+B381+B391+B401+B411+B421+B431+B441</f>
        <v>0</v>
      </c>
      <c r="C271" s="31">
        <f t="shared" si="155"/>
        <v>0</v>
      </c>
      <c r="D271" s="31">
        <f t="shared" si="155"/>
        <v>0</v>
      </c>
      <c r="E271" s="31">
        <f t="shared" si="155"/>
        <v>0</v>
      </c>
      <c r="F271" s="31">
        <f t="shared" si="155"/>
        <v>0</v>
      </c>
      <c r="G271" s="31">
        <f t="shared" si="155"/>
        <v>0</v>
      </c>
      <c r="H271" s="31">
        <f t="shared" si="155"/>
        <v>0</v>
      </c>
      <c r="I271" s="31">
        <f t="shared" si="155"/>
        <v>0</v>
      </c>
      <c r="J271" s="31">
        <f t="shared" si="155"/>
        <v>0</v>
      </c>
      <c r="K271" s="31">
        <f t="shared" si="155"/>
        <v>0</v>
      </c>
      <c r="L271" s="31">
        <f t="shared" si="155"/>
        <v>0</v>
      </c>
      <c r="M271" s="31">
        <f t="shared" si="155"/>
        <v>0</v>
      </c>
      <c r="N271" s="31">
        <f t="shared" si="155"/>
        <v>0</v>
      </c>
      <c r="O271" s="31">
        <f t="shared" si="155"/>
        <v>0</v>
      </c>
      <c r="P271" s="31">
        <f t="shared" si="155"/>
        <v>0</v>
      </c>
      <c r="Q271" s="31">
        <f t="shared" si="155"/>
        <v>0</v>
      </c>
      <c r="R271" s="31">
        <f t="shared" si="155"/>
        <v>0</v>
      </c>
      <c r="S271" s="31">
        <f t="shared" si="155"/>
        <v>0</v>
      </c>
      <c r="T271" s="31">
        <f t="shared" si="155"/>
        <v>0</v>
      </c>
      <c r="U271" s="31">
        <f t="shared" si="155"/>
        <v>0</v>
      </c>
      <c r="V271" s="31">
        <f t="shared" si="155"/>
        <v>0</v>
      </c>
      <c r="W271" s="31">
        <f t="shared" si="155"/>
        <v>0</v>
      </c>
      <c r="X271" s="31">
        <f t="shared" si="155"/>
        <v>0</v>
      </c>
      <c r="Y271" s="31">
        <f t="shared" si="155"/>
        <v>0</v>
      </c>
      <c r="Z271" s="31">
        <f t="shared" ref="Z271" si="156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7">B271+B270</f>
        <v>143751000</v>
      </c>
      <c r="C272" s="39">
        <f t="shared" si="157"/>
        <v>0</v>
      </c>
      <c r="D272" s="39">
        <f>D271+D270</f>
        <v>143751000</v>
      </c>
      <c r="E272" s="39">
        <f t="shared" ref="E272:AA272" si="158">E271+E270</f>
        <v>25851451.699999999</v>
      </c>
      <c r="F272" s="39">
        <f t="shared" si="158"/>
        <v>0</v>
      </c>
      <c r="G272" s="39">
        <f t="shared" si="158"/>
        <v>0</v>
      </c>
      <c r="H272" s="39">
        <f t="shared" si="158"/>
        <v>0</v>
      </c>
      <c r="I272" s="39">
        <f t="shared" si="158"/>
        <v>0</v>
      </c>
      <c r="J272" s="39">
        <f t="shared" si="158"/>
        <v>0</v>
      </c>
      <c r="K272" s="39">
        <f t="shared" si="158"/>
        <v>0</v>
      </c>
      <c r="L272" s="39">
        <f t="shared" si="158"/>
        <v>0</v>
      </c>
      <c r="M272" s="39">
        <f t="shared" si="158"/>
        <v>0</v>
      </c>
      <c r="N272" s="39">
        <f t="shared" si="158"/>
        <v>6452146.4299999988</v>
      </c>
      <c r="O272" s="39">
        <f t="shared" si="158"/>
        <v>10800203.569999998</v>
      </c>
      <c r="P272" s="39">
        <f t="shared" si="158"/>
        <v>8599101.6999999993</v>
      </c>
      <c r="Q272" s="39">
        <f t="shared" si="158"/>
        <v>0</v>
      </c>
      <c r="R272" s="39">
        <f t="shared" si="158"/>
        <v>0</v>
      </c>
      <c r="S272" s="39">
        <f t="shared" si="158"/>
        <v>0</v>
      </c>
      <c r="T272" s="39">
        <f t="shared" si="158"/>
        <v>0</v>
      </c>
      <c r="U272" s="39">
        <f t="shared" si="158"/>
        <v>0</v>
      </c>
      <c r="V272" s="39">
        <f t="shared" si="158"/>
        <v>0</v>
      </c>
      <c r="W272" s="39">
        <f t="shared" si="158"/>
        <v>0</v>
      </c>
      <c r="X272" s="39">
        <f t="shared" si="158"/>
        <v>0</v>
      </c>
      <c r="Y272" s="39">
        <f t="shared" si="158"/>
        <v>0</v>
      </c>
      <c r="Z272" s="39">
        <f t="shared" si="158"/>
        <v>25851451.699999999</v>
      </c>
      <c r="AA272" s="39">
        <f t="shared" si="158"/>
        <v>117899548.30000001</v>
      </c>
      <c r="AB272" s="40">
        <f>Z272/D272</f>
        <v>0.17983493471349765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3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5">
      <c r="A276" s="36" t="s">
        <v>34</v>
      </c>
      <c r="B276" s="31">
        <f>[1]consoCURRENT!E5826</f>
        <v>30442000</v>
      </c>
      <c r="C276" s="31">
        <f>[1]consoCURRENT!F5826</f>
        <v>0</v>
      </c>
      <c r="D276" s="31">
        <f>[1]consoCURRENT!G5826</f>
        <v>30442000</v>
      </c>
      <c r="E276" s="31">
        <f>[1]consoCURRENT!H5826</f>
        <v>7562511.6399999997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2259365.0099999998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7562511.6399999997</v>
      </c>
      <c r="AA276" s="31">
        <f>D276-Z276</f>
        <v>22879488.359999999</v>
      </c>
      <c r="AB276" s="37">
        <f>Z276/D276</f>
        <v>0.24842361342881544</v>
      </c>
      <c r="AC276" s="32"/>
    </row>
    <row r="277" spans="1:29" s="33" customFormat="1" ht="18" customHeight="1" x14ac:dyDescent="0.25">
      <c r="A277" s="36" t="s">
        <v>35</v>
      </c>
      <c r="B277" s="31">
        <f>[1]consoCURRENT!E5939</f>
        <v>30591000</v>
      </c>
      <c r="C277" s="31">
        <f>[1]consoCURRENT!F5939</f>
        <v>0</v>
      </c>
      <c r="D277" s="31">
        <f>[1]consoCURRENT!G5939</f>
        <v>30591000</v>
      </c>
      <c r="E277" s="31">
        <f>[1]consoCURRENT!H5939</f>
        <v>574051.55000000005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119028.73999999999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574051.55000000005</v>
      </c>
      <c r="AA277" s="31">
        <f>D277-Z277</f>
        <v>30016948.449999999</v>
      </c>
      <c r="AB277" s="37">
        <f>Z277/D277</f>
        <v>1.8765373802752446E-2</v>
      </c>
      <c r="AC277" s="32"/>
    </row>
    <row r="278" spans="1:29" s="33" customFormat="1" ht="18" customHeight="1" x14ac:dyDescent="0.25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7"/>
      <c r="AC278" s="32"/>
    </row>
    <row r="279" spans="1:29" s="33" customFormat="1" ht="18" customHeight="1" x14ac:dyDescent="0.25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60">SUM(B276:B279)</f>
        <v>61033000</v>
      </c>
      <c r="C280" s="39">
        <f t="shared" si="160"/>
        <v>0</v>
      </c>
      <c r="D280" s="39">
        <f t="shared" si="160"/>
        <v>61033000</v>
      </c>
      <c r="E280" s="39">
        <f t="shared" si="160"/>
        <v>8136563.1899999995</v>
      </c>
      <c r="F280" s="39">
        <f t="shared" si="160"/>
        <v>0</v>
      </c>
      <c r="G280" s="39">
        <f t="shared" si="160"/>
        <v>0</v>
      </c>
      <c r="H280" s="39">
        <f t="shared" si="160"/>
        <v>0</v>
      </c>
      <c r="I280" s="39">
        <f t="shared" si="160"/>
        <v>0</v>
      </c>
      <c r="J280" s="39">
        <f t="shared" si="160"/>
        <v>0</v>
      </c>
      <c r="K280" s="39">
        <f t="shared" si="160"/>
        <v>0</v>
      </c>
      <c r="L280" s="39">
        <f t="shared" si="160"/>
        <v>0</v>
      </c>
      <c r="M280" s="39">
        <f t="shared" si="160"/>
        <v>0</v>
      </c>
      <c r="N280" s="39">
        <f t="shared" si="160"/>
        <v>1745224.56</v>
      </c>
      <c r="O280" s="39">
        <f t="shared" si="160"/>
        <v>4012944.88</v>
      </c>
      <c r="P280" s="39">
        <f t="shared" si="160"/>
        <v>2378393.75</v>
      </c>
      <c r="Q280" s="39">
        <f t="shared" si="160"/>
        <v>0</v>
      </c>
      <c r="R280" s="39">
        <f t="shared" si="160"/>
        <v>0</v>
      </c>
      <c r="S280" s="39">
        <f t="shared" si="160"/>
        <v>0</v>
      </c>
      <c r="T280" s="39">
        <f t="shared" si="160"/>
        <v>0</v>
      </c>
      <c r="U280" s="39">
        <f t="shared" si="160"/>
        <v>0</v>
      </c>
      <c r="V280" s="39">
        <f t="shared" si="160"/>
        <v>0</v>
      </c>
      <c r="W280" s="39">
        <f t="shared" si="160"/>
        <v>0</v>
      </c>
      <c r="X280" s="39">
        <f t="shared" si="160"/>
        <v>0</v>
      </c>
      <c r="Y280" s="39">
        <f t="shared" si="160"/>
        <v>0</v>
      </c>
      <c r="Z280" s="39">
        <f t="shared" si="160"/>
        <v>8136563.1899999995</v>
      </c>
      <c r="AA280" s="39">
        <f t="shared" si="160"/>
        <v>52896436.810000002</v>
      </c>
      <c r="AB280" s="40">
        <f>Z280/D280</f>
        <v>0.13331416102764077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2">B281+B280</f>
        <v>61033000</v>
      </c>
      <c r="C282" s="39">
        <f t="shared" si="162"/>
        <v>0</v>
      </c>
      <c r="D282" s="39">
        <f t="shared" si="162"/>
        <v>61033000</v>
      </c>
      <c r="E282" s="39">
        <f t="shared" si="162"/>
        <v>8136563.1899999995</v>
      </c>
      <c r="F282" s="39">
        <f t="shared" si="162"/>
        <v>0</v>
      </c>
      <c r="G282" s="39">
        <f t="shared" si="162"/>
        <v>0</v>
      </c>
      <c r="H282" s="39">
        <f t="shared" si="162"/>
        <v>0</v>
      </c>
      <c r="I282" s="39">
        <f t="shared" si="162"/>
        <v>0</v>
      </c>
      <c r="J282" s="39">
        <f t="shared" si="162"/>
        <v>0</v>
      </c>
      <c r="K282" s="39">
        <f t="shared" si="162"/>
        <v>0</v>
      </c>
      <c r="L282" s="39">
        <f t="shared" si="162"/>
        <v>0</v>
      </c>
      <c r="M282" s="39">
        <f t="shared" si="162"/>
        <v>0</v>
      </c>
      <c r="N282" s="39">
        <f t="shared" si="162"/>
        <v>1745224.56</v>
      </c>
      <c r="O282" s="39">
        <f t="shared" si="162"/>
        <v>4012944.88</v>
      </c>
      <c r="P282" s="39">
        <f t="shared" si="162"/>
        <v>2378393.75</v>
      </c>
      <c r="Q282" s="39">
        <f t="shared" si="162"/>
        <v>0</v>
      </c>
      <c r="R282" s="39">
        <f t="shared" si="162"/>
        <v>0</v>
      </c>
      <c r="S282" s="39">
        <f t="shared" si="162"/>
        <v>0</v>
      </c>
      <c r="T282" s="39">
        <f t="shared" si="162"/>
        <v>0</v>
      </c>
      <c r="U282" s="39">
        <f t="shared" si="162"/>
        <v>0</v>
      </c>
      <c r="V282" s="39">
        <f t="shared" si="162"/>
        <v>0</v>
      </c>
      <c r="W282" s="39">
        <f t="shared" si="162"/>
        <v>0</v>
      </c>
      <c r="X282" s="39">
        <f t="shared" si="162"/>
        <v>0</v>
      </c>
      <c r="Y282" s="39">
        <f t="shared" si="162"/>
        <v>0</v>
      </c>
      <c r="Z282" s="39">
        <f t="shared" si="162"/>
        <v>8136563.1899999995</v>
      </c>
      <c r="AA282" s="39">
        <f t="shared" si="162"/>
        <v>52896436.810000002</v>
      </c>
      <c r="AB282" s="40">
        <f>Z282/D282</f>
        <v>0.13331416102764077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3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5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951744.13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392504.15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951744.13</v>
      </c>
      <c r="AA286" s="31">
        <f>D286-Z286</f>
        <v>2973255.87</v>
      </c>
      <c r="AB286" s="37">
        <f>Z286/D286</f>
        <v>0.24248258089171976</v>
      </c>
      <c r="AC286" s="32"/>
    </row>
    <row r="287" spans="1:29" s="33" customFormat="1" ht="18" customHeight="1" x14ac:dyDescent="0.25">
      <c r="A287" s="36" t="s">
        <v>35</v>
      </c>
      <c r="B287" s="31">
        <f>[1]consoCURRENT!E6152</f>
        <v>792000</v>
      </c>
      <c r="C287" s="31">
        <f>[1]consoCURRENT!F6152</f>
        <v>0</v>
      </c>
      <c r="D287" s="31">
        <f>[1]consoCURRENT!G6152</f>
        <v>792000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792000</v>
      </c>
      <c r="AB287" s="37">
        <f>Z287/D287</f>
        <v>0</v>
      </c>
      <c r="AC287" s="32"/>
    </row>
    <row r="288" spans="1:29" s="33" customFormat="1" ht="18" customHeight="1" x14ac:dyDescent="0.25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3"/>
        <v>0</v>
      </c>
      <c r="AA288" s="31">
        <f>D288-Z288</f>
        <v>0</v>
      </c>
      <c r="AB288" s="37"/>
      <c r="AC288" s="32"/>
    </row>
    <row r="289" spans="1:29" s="33" customFormat="1" ht="18" customHeight="1" x14ac:dyDescent="0.25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4">SUM(B286:B289)</f>
        <v>4717000</v>
      </c>
      <c r="C290" s="39">
        <f t="shared" si="164"/>
        <v>0</v>
      </c>
      <c r="D290" s="39">
        <f t="shared" si="164"/>
        <v>4717000</v>
      </c>
      <c r="E290" s="39">
        <f t="shared" si="164"/>
        <v>951744.13</v>
      </c>
      <c r="F290" s="39">
        <f t="shared" si="164"/>
        <v>0</v>
      </c>
      <c r="G290" s="39">
        <f t="shared" si="164"/>
        <v>0</v>
      </c>
      <c r="H290" s="39">
        <f t="shared" si="164"/>
        <v>0</v>
      </c>
      <c r="I290" s="39">
        <f t="shared" si="164"/>
        <v>0</v>
      </c>
      <c r="J290" s="39">
        <f t="shared" si="164"/>
        <v>0</v>
      </c>
      <c r="K290" s="39">
        <f t="shared" si="164"/>
        <v>0</v>
      </c>
      <c r="L290" s="39">
        <f t="shared" si="164"/>
        <v>0</v>
      </c>
      <c r="M290" s="39">
        <f t="shared" si="164"/>
        <v>0</v>
      </c>
      <c r="N290" s="39">
        <f t="shared" si="164"/>
        <v>247069</v>
      </c>
      <c r="O290" s="39">
        <f t="shared" si="164"/>
        <v>312170.98</v>
      </c>
      <c r="P290" s="39">
        <f t="shared" si="164"/>
        <v>392504.15</v>
      </c>
      <c r="Q290" s="39">
        <f t="shared" si="164"/>
        <v>0</v>
      </c>
      <c r="R290" s="39">
        <f t="shared" si="164"/>
        <v>0</v>
      </c>
      <c r="S290" s="39">
        <f t="shared" si="164"/>
        <v>0</v>
      </c>
      <c r="T290" s="39">
        <f t="shared" si="164"/>
        <v>0</v>
      </c>
      <c r="U290" s="39">
        <f t="shared" si="164"/>
        <v>0</v>
      </c>
      <c r="V290" s="39">
        <f t="shared" si="164"/>
        <v>0</v>
      </c>
      <c r="W290" s="39">
        <f t="shared" si="164"/>
        <v>0</v>
      </c>
      <c r="X290" s="39">
        <f t="shared" si="164"/>
        <v>0</v>
      </c>
      <c r="Y290" s="39">
        <f t="shared" si="164"/>
        <v>0</v>
      </c>
      <c r="Z290" s="39">
        <f t="shared" si="164"/>
        <v>951744.13</v>
      </c>
      <c r="AA290" s="39">
        <f t="shared" si="164"/>
        <v>3765255.87</v>
      </c>
      <c r="AB290" s="40">
        <f>Z290/D290</f>
        <v>0.20176894848420607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6">B291+B290</f>
        <v>4717000</v>
      </c>
      <c r="C292" s="39">
        <f t="shared" si="166"/>
        <v>0</v>
      </c>
      <c r="D292" s="39">
        <f t="shared" si="166"/>
        <v>4717000</v>
      </c>
      <c r="E292" s="39">
        <f t="shared" si="166"/>
        <v>951744.13</v>
      </c>
      <c r="F292" s="39">
        <f t="shared" si="166"/>
        <v>0</v>
      </c>
      <c r="G292" s="39">
        <f t="shared" si="166"/>
        <v>0</v>
      </c>
      <c r="H292" s="39">
        <f t="shared" si="166"/>
        <v>0</v>
      </c>
      <c r="I292" s="39">
        <f t="shared" si="166"/>
        <v>0</v>
      </c>
      <c r="J292" s="39">
        <f t="shared" si="166"/>
        <v>0</v>
      </c>
      <c r="K292" s="39">
        <f t="shared" si="166"/>
        <v>0</v>
      </c>
      <c r="L292" s="39">
        <f t="shared" si="166"/>
        <v>0</v>
      </c>
      <c r="M292" s="39">
        <f t="shared" si="166"/>
        <v>0</v>
      </c>
      <c r="N292" s="39">
        <f t="shared" si="166"/>
        <v>247069</v>
      </c>
      <c r="O292" s="39">
        <f t="shared" si="166"/>
        <v>312170.98</v>
      </c>
      <c r="P292" s="39">
        <f t="shared" si="166"/>
        <v>392504.15</v>
      </c>
      <c r="Q292" s="39">
        <f t="shared" si="166"/>
        <v>0</v>
      </c>
      <c r="R292" s="39">
        <f t="shared" si="166"/>
        <v>0</v>
      </c>
      <c r="S292" s="39">
        <f t="shared" si="166"/>
        <v>0</v>
      </c>
      <c r="T292" s="39">
        <f t="shared" si="166"/>
        <v>0</v>
      </c>
      <c r="U292" s="39">
        <f t="shared" si="166"/>
        <v>0</v>
      </c>
      <c r="V292" s="39">
        <f t="shared" si="166"/>
        <v>0</v>
      </c>
      <c r="W292" s="39">
        <f t="shared" si="166"/>
        <v>0</v>
      </c>
      <c r="X292" s="39">
        <f t="shared" si="166"/>
        <v>0</v>
      </c>
      <c r="Y292" s="39">
        <f t="shared" si="166"/>
        <v>0</v>
      </c>
      <c r="Z292" s="39">
        <f t="shared" si="166"/>
        <v>951744.13</v>
      </c>
      <c r="AA292" s="39">
        <f t="shared" si="166"/>
        <v>3765255.87</v>
      </c>
      <c r="AB292" s="40">
        <f>Z292/D292</f>
        <v>0.20176894848420607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3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5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836148.49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321804.20999999996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836148.49</v>
      </c>
      <c r="AA296" s="31">
        <f>D296-Z296</f>
        <v>3088851.51</v>
      </c>
      <c r="AB296" s="37">
        <f>Z296/D296</f>
        <v>0.21303146242038215</v>
      </c>
      <c r="AC296" s="32"/>
    </row>
    <row r="297" spans="1:29" s="33" customFormat="1" ht="18" customHeight="1" x14ac:dyDescent="0.25">
      <c r="A297" s="36" t="s">
        <v>35</v>
      </c>
      <c r="B297" s="31">
        <f>[1]consoCURRENT!E6365</f>
        <v>792000</v>
      </c>
      <c r="C297" s="31">
        <f>[1]consoCURRENT!F6365</f>
        <v>0</v>
      </c>
      <c r="D297" s="31">
        <f>[1]consoCURRENT!G6365</f>
        <v>792000</v>
      </c>
      <c r="E297" s="31">
        <f>[1]consoCURRENT!H6365</f>
        <v>120584.86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75938.86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120584.86</v>
      </c>
      <c r="AA297" s="31">
        <f>D297-Z297</f>
        <v>671415.14</v>
      </c>
      <c r="AB297" s="37">
        <f>Z297/D297</f>
        <v>0.1522536111111111</v>
      </c>
      <c r="AC297" s="32"/>
    </row>
    <row r="298" spans="1:29" s="33" customFormat="1" ht="18" customHeight="1" x14ac:dyDescent="0.25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7"/>
      <c r="AC298" s="32"/>
    </row>
    <row r="299" spans="1:29" s="33" customFormat="1" ht="18" customHeight="1" x14ac:dyDescent="0.25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8">SUM(B296:B299)</f>
        <v>4717000</v>
      </c>
      <c r="C300" s="39">
        <f t="shared" si="168"/>
        <v>0</v>
      </c>
      <c r="D300" s="39">
        <f t="shared" si="168"/>
        <v>4717000</v>
      </c>
      <c r="E300" s="39">
        <f t="shared" si="168"/>
        <v>956733.35</v>
      </c>
      <c r="F300" s="39">
        <f t="shared" si="168"/>
        <v>0</v>
      </c>
      <c r="G300" s="39">
        <f t="shared" si="168"/>
        <v>0</v>
      </c>
      <c r="H300" s="39">
        <f t="shared" si="168"/>
        <v>0</v>
      </c>
      <c r="I300" s="39">
        <f t="shared" si="168"/>
        <v>0</v>
      </c>
      <c r="J300" s="39">
        <f t="shared" si="168"/>
        <v>0</v>
      </c>
      <c r="K300" s="39">
        <f t="shared" si="168"/>
        <v>0</v>
      </c>
      <c r="L300" s="39">
        <f t="shared" si="168"/>
        <v>0</v>
      </c>
      <c r="M300" s="39">
        <f t="shared" si="168"/>
        <v>0</v>
      </c>
      <c r="N300" s="39">
        <f t="shared" si="168"/>
        <v>257172.14</v>
      </c>
      <c r="O300" s="39">
        <f t="shared" si="168"/>
        <v>301818.14</v>
      </c>
      <c r="P300" s="39">
        <f t="shared" si="168"/>
        <v>397743.06999999995</v>
      </c>
      <c r="Q300" s="39">
        <f t="shared" si="168"/>
        <v>0</v>
      </c>
      <c r="R300" s="39">
        <f t="shared" si="168"/>
        <v>0</v>
      </c>
      <c r="S300" s="39">
        <f t="shared" si="168"/>
        <v>0</v>
      </c>
      <c r="T300" s="39">
        <f t="shared" si="168"/>
        <v>0</v>
      </c>
      <c r="U300" s="39">
        <f t="shared" si="168"/>
        <v>0</v>
      </c>
      <c r="V300" s="39">
        <f t="shared" si="168"/>
        <v>0</v>
      </c>
      <c r="W300" s="39">
        <f t="shared" si="168"/>
        <v>0</v>
      </c>
      <c r="X300" s="39">
        <f t="shared" si="168"/>
        <v>0</v>
      </c>
      <c r="Y300" s="39">
        <f t="shared" si="168"/>
        <v>0</v>
      </c>
      <c r="Z300" s="39">
        <f t="shared" si="168"/>
        <v>956733.35</v>
      </c>
      <c r="AA300" s="39">
        <f t="shared" si="168"/>
        <v>3760266.65</v>
      </c>
      <c r="AB300" s="40">
        <f>Z300/D300</f>
        <v>0.20282665889336443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70">B301+B300</f>
        <v>4717000</v>
      </c>
      <c r="C302" s="39">
        <f t="shared" si="170"/>
        <v>0</v>
      </c>
      <c r="D302" s="39">
        <f t="shared" si="170"/>
        <v>4717000</v>
      </c>
      <c r="E302" s="39">
        <f t="shared" si="170"/>
        <v>956733.35</v>
      </c>
      <c r="F302" s="39">
        <f t="shared" si="170"/>
        <v>0</v>
      </c>
      <c r="G302" s="39">
        <f t="shared" si="170"/>
        <v>0</v>
      </c>
      <c r="H302" s="39">
        <f t="shared" si="170"/>
        <v>0</v>
      </c>
      <c r="I302" s="39">
        <f t="shared" si="170"/>
        <v>0</v>
      </c>
      <c r="J302" s="39">
        <f t="shared" si="170"/>
        <v>0</v>
      </c>
      <c r="K302" s="39">
        <f t="shared" si="170"/>
        <v>0</v>
      </c>
      <c r="L302" s="39">
        <f t="shared" si="170"/>
        <v>0</v>
      </c>
      <c r="M302" s="39">
        <f t="shared" si="170"/>
        <v>0</v>
      </c>
      <c r="N302" s="39">
        <f t="shared" si="170"/>
        <v>257172.14</v>
      </c>
      <c r="O302" s="39">
        <f t="shared" si="170"/>
        <v>301818.14</v>
      </c>
      <c r="P302" s="39">
        <f t="shared" si="170"/>
        <v>397743.06999999995</v>
      </c>
      <c r="Q302" s="39">
        <f t="shared" si="170"/>
        <v>0</v>
      </c>
      <c r="R302" s="39">
        <f t="shared" si="170"/>
        <v>0</v>
      </c>
      <c r="S302" s="39">
        <f t="shared" si="170"/>
        <v>0</v>
      </c>
      <c r="T302" s="39">
        <f t="shared" si="170"/>
        <v>0</v>
      </c>
      <c r="U302" s="39">
        <f t="shared" si="170"/>
        <v>0</v>
      </c>
      <c r="V302" s="39">
        <f t="shared" si="170"/>
        <v>0</v>
      </c>
      <c r="W302" s="39">
        <f t="shared" si="170"/>
        <v>0</v>
      </c>
      <c r="X302" s="39">
        <f t="shared" si="170"/>
        <v>0</v>
      </c>
      <c r="Y302" s="39">
        <f t="shared" si="170"/>
        <v>0</v>
      </c>
      <c r="Z302" s="39">
        <f t="shared" si="170"/>
        <v>956733.35</v>
      </c>
      <c r="AA302" s="39">
        <f t="shared" si="170"/>
        <v>3760266.65</v>
      </c>
      <c r="AB302" s="40">
        <f>Z302/D302</f>
        <v>0.20282665889336443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3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5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872178.54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300259.49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872178.54</v>
      </c>
      <c r="AA306" s="31">
        <f>D306-Z306</f>
        <v>3052821.46</v>
      </c>
      <c r="AB306" s="37">
        <f>Z306/D306</f>
        <v>0.22221109299363059</v>
      </c>
      <c r="AC306" s="32"/>
    </row>
    <row r="307" spans="1:29" s="33" customFormat="1" ht="18" customHeight="1" x14ac:dyDescent="0.25">
      <c r="A307" s="36" t="s">
        <v>35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183949.76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99503.84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183949.76</v>
      </c>
      <c r="AA307" s="31">
        <f>D307-Z307</f>
        <v>607050.23999999999</v>
      </c>
      <c r="AB307" s="37">
        <f>Z307/D307</f>
        <v>0.23255342604298357</v>
      </c>
      <c r="AC307" s="32"/>
    </row>
    <row r="308" spans="1:29" s="33" customFormat="1" ht="18" customHeight="1" x14ac:dyDescent="0.25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71"/>
        <v>0</v>
      </c>
      <c r="AA308" s="31">
        <f>D308-Z308</f>
        <v>0</v>
      </c>
      <c r="AB308" s="37"/>
      <c r="AC308" s="32"/>
    </row>
    <row r="309" spans="1:29" s="33" customFormat="1" ht="18" customHeight="1" x14ac:dyDescent="0.25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2">SUM(B306:B309)</f>
        <v>4716000</v>
      </c>
      <c r="C310" s="39">
        <f t="shared" si="172"/>
        <v>0</v>
      </c>
      <c r="D310" s="39">
        <f t="shared" si="172"/>
        <v>4716000</v>
      </c>
      <c r="E310" s="39">
        <f t="shared" si="172"/>
        <v>1056128.3</v>
      </c>
      <c r="F310" s="39">
        <f t="shared" si="172"/>
        <v>0</v>
      </c>
      <c r="G310" s="39">
        <f t="shared" si="172"/>
        <v>0</v>
      </c>
      <c r="H310" s="39">
        <f t="shared" si="172"/>
        <v>0</v>
      </c>
      <c r="I310" s="39">
        <f t="shared" si="172"/>
        <v>0</v>
      </c>
      <c r="J310" s="39">
        <f t="shared" si="172"/>
        <v>0</v>
      </c>
      <c r="K310" s="39">
        <f t="shared" si="172"/>
        <v>0</v>
      </c>
      <c r="L310" s="39">
        <f t="shared" si="172"/>
        <v>0</v>
      </c>
      <c r="M310" s="39">
        <f t="shared" si="172"/>
        <v>0</v>
      </c>
      <c r="N310" s="39">
        <f t="shared" si="172"/>
        <v>262334.92</v>
      </c>
      <c r="O310" s="39">
        <f t="shared" si="172"/>
        <v>394030.05000000005</v>
      </c>
      <c r="P310" s="39">
        <f t="shared" si="172"/>
        <v>399763.32999999996</v>
      </c>
      <c r="Q310" s="39">
        <f t="shared" si="172"/>
        <v>0</v>
      </c>
      <c r="R310" s="39">
        <f t="shared" si="172"/>
        <v>0</v>
      </c>
      <c r="S310" s="39">
        <f t="shared" si="172"/>
        <v>0</v>
      </c>
      <c r="T310" s="39">
        <f t="shared" si="172"/>
        <v>0</v>
      </c>
      <c r="U310" s="39">
        <f t="shared" si="172"/>
        <v>0</v>
      </c>
      <c r="V310" s="39">
        <f t="shared" si="172"/>
        <v>0</v>
      </c>
      <c r="W310" s="39">
        <f t="shared" si="172"/>
        <v>0</v>
      </c>
      <c r="X310" s="39">
        <f t="shared" si="172"/>
        <v>0</v>
      </c>
      <c r="Y310" s="39">
        <f t="shared" si="172"/>
        <v>0</v>
      </c>
      <c r="Z310" s="39">
        <f t="shared" si="172"/>
        <v>1056128.3</v>
      </c>
      <c r="AA310" s="39">
        <f t="shared" si="172"/>
        <v>3659871.7</v>
      </c>
      <c r="AB310" s="40">
        <f>Z310/D310</f>
        <v>0.22394578032230705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4">B311+B310</f>
        <v>4716000</v>
      </c>
      <c r="C312" s="39">
        <f t="shared" si="174"/>
        <v>0</v>
      </c>
      <c r="D312" s="39">
        <f t="shared" si="174"/>
        <v>4716000</v>
      </c>
      <c r="E312" s="39">
        <f t="shared" si="174"/>
        <v>1056128.3</v>
      </c>
      <c r="F312" s="39">
        <f t="shared" si="174"/>
        <v>0</v>
      </c>
      <c r="G312" s="39">
        <f t="shared" si="174"/>
        <v>0</v>
      </c>
      <c r="H312" s="39">
        <f t="shared" si="174"/>
        <v>0</v>
      </c>
      <c r="I312" s="39">
        <f t="shared" si="174"/>
        <v>0</v>
      </c>
      <c r="J312" s="39">
        <f t="shared" si="174"/>
        <v>0</v>
      </c>
      <c r="K312" s="39">
        <f t="shared" si="174"/>
        <v>0</v>
      </c>
      <c r="L312" s="39">
        <f t="shared" si="174"/>
        <v>0</v>
      </c>
      <c r="M312" s="39">
        <f t="shared" si="174"/>
        <v>0</v>
      </c>
      <c r="N312" s="39">
        <f t="shared" si="174"/>
        <v>262334.92</v>
      </c>
      <c r="O312" s="39">
        <f t="shared" si="174"/>
        <v>394030.05000000005</v>
      </c>
      <c r="P312" s="39">
        <f t="shared" si="174"/>
        <v>399763.32999999996</v>
      </c>
      <c r="Q312" s="39">
        <f t="shared" si="174"/>
        <v>0</v>
      </c>
      <c r="R312" s="39">
        <f t="shared" si="174"/>
        <v>0</v>
      </c>
      <c r="S312" s="39">
        <f t="shared" si="174"/>
        <v>0</v>
      </c>
      <c r="T312" s="39">
        <f t="shared" si="174"/>
        <v>0</v>
      </c>
      <c r="U312" s="39">
        <f t="shared" si="174"/>
        <v>0</v>
      </c>
      <c r="V312" s="39">
        <f t="shared" si="174"/>
        <v>0</v>
      </c>
      <c r="W312" s="39">
        <f t="shared" si="174"/>
        <v>0</v>
      </c>
      <c r="X312" s="39">
        <f t="shared" si="174"/>
        <v>0</v>
      </c>
      <c r="Y312" s="39">
        <f t="shared" si="174"/>
        <v>0</v>
      </c>
      <c r="Z312" s="39">
        <f t="shared" si="174"/>
        <v>1056128.3</v>
      </c>
      <c r="AA312" s="39">
        <f t="shared" si="174"/>
        <v>3659871.7</v>
      </c>
      <c r="AB312" s="40">
        <f>Z312/D312</f>
        <v>0.22394578032230705</v>
      </c>
      <c r="AC312" s="42"/>
    </row>
    <row r="313" spans="1:29" s="33" customFormat="1" ht="10.8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8" customHeight="1" x14ac:dyDescent="0.3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3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5">
      <c r="A316" s="36" t="s">
        <v>34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693691.36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242747.14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693691.36</v>
      </c>
      <c r="AA316" s="31">
        <f>D316-Z316</f>
        <v>3231308.64</v>
      </c>
      <c r="AB316" s="37">
        <f>Z316/D316</f>
        <v>0.17673665222929935</v>
      </c>
      <c r="AC316" s="32"/>
    </row>
    <row r="317" spans="1:29" s="33" customFormat="1" ht="18" customHeight="1" x14ac:dyDescent="0.25">
      <c r="A317" s="36" t="s">
        <v>35</v>
      </c>
      <c r="B317" s="31">
        <f>[1]consoCURRENT!E6791</f>
        <v>792000</v>
      </c>
      <c r="C317" s="31">
        <f>[1]consoCURRENT!F6791</f>
        <v>0</v>
      </c>
      <c r="D317" s="31">
        <f>[1]consoCURRENT!G6791</f>
        <v>792000</v>
      </c>
      <c r="E317" s="31">
        <f>[1]consoCURRENT!H6791</f>
        <v>193256.44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16051.2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193256.44</v>
      </c>
      <c r="AA317" s="31">
        <f>D317-Z317</f>
        <v>598743.56000000006</v>
      </c>
      <c r="AB317" s="37">
        <f>Z317/D317</f>
        <v>0.24401065656565657</v>
      </c>
      <c r="AC317" s="32"/>
    </row>
    <row r="318" spans="1:29" s="33" customFormat="1" ht="18" customHeight="1" x14ac:dyDescent="0.25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5"/>
        <v>0</v>
      </c>
      <c r="AA318" s="49">
        <f>D318-Z318</f>
        <v>0</v>
      </c>
      <c r="AB318" s="50"/>
      <c r="AC318" s="49"/>
    </row>
    <row r="319" spans="1:29" s="33" customFormat="1" ht="18" customHeight="1" x14ac:dyDescent="0.25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6">SUM(B316:B319)</f>
        <v>4717000</v>
      </c>
      <c r="C320" s="39">
        <f t="shared" si="176"/>
        <v>0</v>
      </c>
      <c r="D320" s="39">
        <f t="shared" si="176"/>
        <v>4717000</v>
      </c>
      <c r="E320" s="39">
        <f t="shared" si="176"/>
        <v>886947.8</v>
      </c>
      <c r="F320" s="39">
        <f t="shared" si="176"/>
        <v>0</v>
      </c>
      <c r="G320" s="39">
        <f t="shared" si="176"/>
        <v>0</v>
      </c>
      <c r="H320" s="39">
        <f t="shared" si="176"/>
        <v>0</v>
      </c>
      <c r="I320" s="39">
        <f t="shared" si="176"/>
        <v>0</v>
      </c>
      <c r="J320" s="39">
        <f t="shared" si="176"/>
        <v>0</v>
      </c>
      <c r="K320" s="39">
        <f t="shared" si="176"/>
        <v>0</v>
      </c>
      <c r="L320" s="39">
        <f t="shared" si="176"/>
        <v>0</v>
      </c>
      <c r="M320" s="39">
        <f t="shared" si="176"/>
        <v>0</v>
      </c>
      <c r="N320" s="39">
        <f t="shared" si="176"/>
        <v>346526.63</v>
      </c>
      <c r="O320" s="39">
        <f t="shared" si="176"/>
        <v>281622.83</v>
      </c>
      <c r="P320" s="39">
        <f t="shared" si="176"/>
        <v>258798.34000000003</v>
      </c>
      <c r="Q320" s="39">
        <f t="shared" si="176"/>
        <v>0</v>
      </c>
      <c r="R320" s="39">
        <f t="shared" si="176"/>
        <v>0</v>
      </c>
      <c r="S320" s="39">
        <f t="shared" si="176"/>
        <v>0</v>
      </c>
      <c r="T320" s="39">
        <f t="shared" si="176"/>
        <v>0</v>
      </c>
      <c r="U320" s="39">
        <f t="shared" si="176"/>
        <v>0</v>
      </c>
      <c r="V320" s="39">
        <f t="shared" si="176"/>
        <v>0</v>
      </c>
      <c r="W320" s="39">
        <f t="shared" si="176"/>
        <v>0</v>
      </c>
      <c r="X320" s="39">
        <f t="shared" si="176"/>
        <v>0</v>
      </c>
      <c r="Y320" s="39">
        <f t="shared" si="176"/>
        <v>0</v>
      </c>
      <c r="Z320" s="39">
        <f t="shared" si="176"/>
        <v>886947.8</v>
      </c>
      <c r="AA320" s="39">
        <f t="shared" si="176"/>
        <v>3830052.2</v>
      </c>
      <c r="AB320" s="40">
        <f>Z320/D320</f>
        <v>0.18803218147127412</v>
      </c>
      <c r="AC320" s="32"/>
    </row>
    <row r="321" spans="1:29" s="33" customFormat="1" ht="14.4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8">B321+B320</f>
        <v>4717000</v>
      </c>
      <c r="C322" s="39">
        <f t="shared" si="178"/>
        <v>0</v>
      </c>
      <c r="D322" s="39">
        <f t="shared" si="178"/>
        <v>4717000</v>
      </c>
      <c r="E322" s="39">
        <f t="shared" si="178"/>
        <v>886947.8</v>
      </c>
      <c r="F322" s="39">
        <f t="shared" si="178"/>
        <v>0</v>
      </c>
      <c r="G322" s="39">
        <f t="shared" si="178"/>
        <v>0</v>
      </c>
      <c r="H322" s="39">
        <f t="shared" si="178"/>
        <v>0</v>
      </c>
      <c r="I322" s="39">
        <f t="shared" si="178"/>
        <v>0</v>
      </c>
      <c r="J322" s="39">
        <f t="shared" si="178"/>
        <v>0</v>
      </c>
      <c r="K322" s="39">
        <f t="shared" si="178"/>
        <v>0</v>
      </c>
      <c r="L322" s="39">
        <f t="shared" si="178"/>
        <v>0</v>
      </c>
      <c r="M322" s="39">
        <f t="shared" si="178"/>
        <v>0</v>
      </c>
      <c r="N322" s="39">
        <f t="shared" si="178"/>
        <v>346526.63</v>
      </c>
      <c r="O322" s="39">
        <f t="shared" si="178"/>
        <v>281622.83</v>
      </c>
      <c r="P322" s="39">
        <f t="shared" si="178"/>
        <v>258798.34000000003</v>
      </c>
      <c r="Q322" s="39">
        <f t="shared" si="178"/>
        <v>0</v>
      </c>
      <c r="R322" s="39">
        <f t="shared" si="178"/>
        <v>0</v>
      </c>
      <c r="S322" s="39">
        <f t="shared" si="178"/>
        <v>0</v>
      </c>
      <c r="T322" s="39">
        <f t="shared" si="178"/>
        <v>0</v>
      </c>
      <c r="U322" s="39">
        <f t="shared" si="178"/>
        <v>0</v>
      </c>
      <c r="V322" s="39">
        <f t="shared" si="178"/>
        <v>0</v>
      </c>
      <c r="W322" s="39">
        <f t="shared" si="178"/>
        <v>0</v>
      </c>
      <c r="X322" s="39">
        <f t="shared" si="178"/>
        <v>0</v>
      </c>
      <c r="Y322" s="39">
        <f t="shared" si="178"/>
        <v>0</v>
      </c>
      <c r="Z322" s="39">
        <f t="shared" si="178"/>
        <v>886947.8</v>
      </c>
      <c r="AA322" s="39">
        <f t="shared" si="178"/>
        <v>3830052.2</v>
      </c>
      <c r="AB322" s="40">
        <f>Z322/D322</f>
        <v>0.18803218147127412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3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5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861425.54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301878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861425.54</v>
      </c>
      <c r="AA326" s="31">
        <f>D326-Z326</f>
        <v>3358574.46</v>
      </c>
      <c r="AB326" s="37">
        <f>Z326/D326</f>
        <v>0.20412927488151661</v>
      </c>
      <c r="AC326" s="32"/>
    </row>
    <row r="327" spans="1:29" s="33" customFormat="1" ht="18" customHeight="1" x14ac:dyDescent="0.25">
      <c r="A327" s="36" t="s">
        <v>35</v>
      </c>
      <c r="B327" s="31">
        <f>[1]consoCURRENT!E7004</f>
        <v>792000</v>
      </c>
      <c r="C327" s="31">
        <f>[1]consoCURRENT!F7004</f>
        <v>0</v>
      </c>
      <c r="D327" s="31">
        <f>[1]consoCURRENT!G7004</f>
        <v>792000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0</v>
      </c>
      <c r="AA327" s="31">
        <f>D327-Z327</f>
        <v>792000</v>
      </c>
      <c r="AB327" s="37">
        <f>Z327/D327</f>
        <v>0</v>
      </c>
      <c r="AC327" s="32"/>
    </row>
    <row r="328" spans="1:29" s="33" customFormat="1" ht="18" customHeight="1" x14ac:dyDescent="0.25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7"/>
      <c r="AC328" s="32"/>
    </row>
    <row r="329" spans="1:29" s="33" customFormat="1" ht="18" customHeight="1" x14ac:dyDescent="0.25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80">SUM(B326:B329)</f>
        <v>5012000</v>
      </c>
      <c r="C330" s="39">
        <f t="shared" si="180"/>
        <v>0</v>
      </c>
      <c r="D330" s="39">
        <f t="shared" si="180"/>
        <v>5012000</v>
      </c>
      <c r="E330" s="39">
        <f t="shared" si="180"/>
        <v>861425.54</v>
      </c>
      <c r="F330" s="39">
        <f t="shared" si="180"/>
        <v>0</v>
      </c>
      <c r="G330" s="39">
        <f t="shared" si="180"/>
        <v>0</v>
      </c>
      <c r="H330" s="39">
        <f t="shared" si="180"/>
        <v>0</v>
      </c>
      <c r="I330" s="39">
        <f t="shared" si="180"/>
        <v>0</v>
      </c>
      <c r="J330" s="39">
        <f t="shared" si="180"/>
        <v>0</v>
      </c>
      <c r="K330" s="39">
        <f t="shared" si="180"/>
        <v>0</v>
      </c>
      <c r="L330" s="39">
        <f t="shared" si="180"/>
        <v>0</v>
      </c>
      <c r="M330" s="39">
        <f t="shared" si="180"/>
        <v>0</v>
      </c>
      <c r="N330" s="39">
        <f t="shared" si="180"/>
        <v>276437.28000000003</v>
      </c>
      <c r="O330" s="39">
        <f t="shared" si="180"/>
        <v>283110.26</v>
      </c>
      <c r="P330" s="39">
        <f t="shared" si="180"/>
        <v>301878</v>
      </c>
      <c r="Q330" s="39">
        <f t="shared" si="180"/>
        <v>0</v>
      </c>
      <c r="R330" s="39">
        <f t="shared" si="180"/>
        <v>0</v>
      </c>
      <c r="S330" s="39">
        <f t="shared" si="180"/>
        <v>0</v>
      </c>
      <c r="T330" s="39">
        <f t="shared" si="180"/>
        <v>0</v>
      </c>
      <c r="U330" s="39">
        <f t="shared" si="180"/>
        <v>0</v>
      </c>
      <c r="V330" s="39">
        <f t="shared" si="180"/>
        <v>0</v>
      </c>
      <c r="W330" s="39">
        <f t="shared" si="180"/>
        <v>0</v>
      </c>
      <c r="X330" s="39">
        <f t="shared" si="180"/>
        <v>0</v>
      </c>
      <c r="Y330" s="39">
        <f t="shared" si="180"/>
        <v>0</v>
      </c>
      <c r="Z330" s="39">
        <f t="shared" si="180"/>
        <v>861425.54</v>
      </c>
      <c r="AA330" s="39">
        <f t="shared" si="180"/>
        <v>4150574.46</v>
      </c>
      <c r="AB330" s="40">
        <f>Z330/D330</f>
        <v>0.17187261372705506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2">B331+B330</f>
        <v>5012000</v>
      </c>
      <c r="C332" s="39">
        <f t="shared" si="182"/>
        <v>0</v>
      </c>
      <c r="D332" s="39">
        <f t="shared" si="182"/>
        <v>5012000</v>
      </c>
      <c r="E332" s="39">
        <f t="shared" si="182"/>
        <v>861425.54</v>
      </c>
      <c r="F332" s="39">
        <f t="shared" si="182"/>
        <v>0</v>
      </c>
      <c r="G332" s="39">
        <f t="shared" si="182"/>
        <v>0</v>
      </c>
      <c r="H332" s="39">
        <f t="shared" si="182"/>
        <v>0</v>
      </c>
      <c r="I332" s="39">
        <f t="shared" si="182"/>
        <v>0</v>
      </c>
      <c r="J332" s="39">
        <f t="shared" si="182"/>
        <v>0</v>
      </c>
      <c r="K332" s="39">
        <f t="shared" si="182"/>
        <v>0</v>
      </c>
      <c r="L332" s="39">
        <f t="shared" si="182"/>
        <v>0</v>
      </c>
      <c r="M332" s="39">
        <f t="shared" si="182"/>
        <v>0</v>
      </c>
      <c r="N332" s="39">
        <f t="shared" si="182"/>
        <v>276437.28000000003</v>
      </c>
      <c r="O332" s="39">
        <f t="shared" si="182"/>
        <v>283110.26</v>
      </c>
      <c r="P332" s="39">
        <f t="shared" si="182"/>
        <v>301878</v>
      </c>
      <c r="Q332" s="39">
        <f t="shared" si="182"/>
        <v>0</v>
      </c>
      <c r="R332" s="39">
        <f t="shared" si="182"/>
        <v>0</v>
      </c>
      <c r="S332" s="39">
        <f t="shared" si="182"/>
        <v>0</v>
      </c>
      <c r="T332" s="39">
        <f t="shared" si="182"/>
        <v>0</v>
      </c>
      <c r="U332" s="39">
        <f t="shared" si="182"/>
        <v>0</v>
      </c>
      <c r="V332" s="39">
        <f t="shared" si="182"/>
        <v>0</v>
      </c>
      <c r="W332" s="39">
        <f t="shared" si="182"/>
        <v>0</v>
      </c>
      <c r="X332" s="39">
        <f t="shared" si="182"/>
        <v>0</v>
      </c>
      <c r="Y332" s="39">
        <f t="shared" si="182"/>
        <v>0</v>
      </c>
      <c r="Z332" s="39">
        <f t="shared" si="182"/>
        <v>861425.54</v>
      </c>
      <c r="AA332" s="39">
        <f t="shared" si="182"/>
        <v>4150574.46</v>
      </c>
      <c r="AB332" s="40">
        <f>Z332/D332</f>
        <v>0.17187261372705506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3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5">
      <c r="A336" s="36" t="s">
        <v>34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685656.41999999993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323826.76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685656.41999999993</v>
      </c>
      <c r="AA336" s="31">
        <f>D336-Z336</f>
        <v>3534343.58</v>
      </c>
      <c r="AB336" s="37">
        <f>Z336/D336</f>
        <v>0.16247782464454974</v>
      </c>
      <c r="AC336" s="32"/>
    </row>
    <row r="337" spans="1:29" s="33" customFormat="1" ht="18" customHeight="1" x14ac:dyDescent="0.25">
      <c r="A337" s="36" t="s">
        <v>35</v>
      </c>
      <c r="B337" s="31">
        <f>[1]consoCURRENT!E7217</f>
        <v>792000</v>
      </c>
      <c r="C337" s="31">
        <f>[1]consoCURRENT!F7217</f>
        <v>0</v>
      </c>
      <c r="D337" s="31">
        <f>[1]consoCURRENT!G7217</f>
        <v>792000</v>
      </c>
      <c r="E337" s="31">
        <f>[1]consoCURRENT!H7217</f>
        <v>10445.15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935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10445.15</v>
      </c>
      <c r="AA337" s="31">
        <f>D337-Z337</f>
        <v>781554.85</v>
      </c>
      <c r="AB337" s="37">
        <f>Z337/D337</f>
        <v>1.3188320707070707E-2</v>
      </c>
      <c r="AC337" s="32"/>
    </row>
    <row r="338" spans="1:29" s="33" customFormat="1" ht="18" customHeight="1" x14ac:dyDescent="0.25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7"/>
      <c r="AC338" s="32"/>
    </row>
    <row r="339" spans="1:29" s="33" customFormat="1" ht="18" customHeight="1" x14ac:dyDescent="0.25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4">SUM(B336:B339)</f>
        <v>5012000</v>
      </c>
      <c r="C340" s="39">
        <f t="shared" si="184"/>
        <v>0</v>
      </c>
      <c r="D340" s="39">
        <f t="shared" si="184"/>
        <v>5012000</v>
      </c>
      <c r="E340" s="39">
        <f t="shared" si="184"/>
        <v>696101.57</v>
      </c>
      <c r="F340" s="39">
        <f t="shared" si="184"/>
        <v>0</v>
      </c>
      <c r="G340" s="39">
        <f t="shared" si="184"/>
        <v>0</v>
      </c>
      <c r="H340" s="39">
        <f t="shared" si="184"/>
        <v>0</v>
      </c>
      <c r="I340" s="39">
        <f t="shared" si="184"/>
        <v>0</v>
      </c>
      <c r="J340" s="39">
        <f t="shared" si="184"/>
        <v>0</v>
      </c>
      <c r="K340" s="39">
        <f t="shared" si="184"/>
        <v>0</v>
      </c>
      <c r="L340" s="39">
        <f t="shared" si="184"/>
        <v>0</v>
      </c>
      <c r="M340" s="39">
        <f t="shared" si="184"/>
        <v>0</v>
      </c>
      <c r="N340" s="39">
        <f t="shared" si="184"/>
        <v>182324.97999999998</v>
      </c>
      <c r="O340" s="39">
        <f t="shared" si="184"/>
        <v>189014.83</v>
      </c>
      <c r="P340" s="39">
        <f t="shared" si="184"/>
        <v>324761.76</v>
      </c>
      <c r="Q340" s="39">
        <f t="shared" si="184"/>
        <v>0</v>
      </c>
      <c r="R340" s="39">
        <f t="shared" si="184"/>
        <v>0</v>
      </c>
      <c r="S340" s="39">
        <f t="shared" si="184"/>
        <v>0</v>
      </c>
      <c r="T340" s="39">
        <f t="shared" si="184"/>
        <v>0</v>
      </c>
      <c r="U340" s="39">
        <f t="shared" si="184"/>
        <v>0</v>
      </c>
      <c r="V340" s="39">
        <f t="shared" si="184"/>
        <v>0</v>
      </c>
      <c r="W340" s="39">
        <f t="shared" si="184"/>
        <v>0</v>
      </c>
      <c r="X340" s="39">
        <f t="shared" si="184"/>
        <v>0</v>
      </c>
      <c r="Y340" s="39">
        <f t="shared" si="184"/>
        <v>0</v>
      </c>
      <c r="Z340" s="39">
        <f t="shared" si="184"/>
        <v>696101.57</v>
      </c>
      <c r="AA340" s="39">
        <f t="shared" si="184"/>
        <v>4315898.43</v>
      </c>
      <c r="AB340" s="40">
        <f>Z340/D340</f>
        <v>0.13888698523543494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6">B341+B340</f>
        <v>5012000</v>
      </c>
      <c r="C342" s="39">
        <f t="shared" si="186"/>
        <v>0</v>
      </c>
      <c r="D342" s="39">
        <f t="shared" si="186"/>
        <v>5012000</v>
      </c>
      <c r="E342" s="39">
        <f t="shared" si="186"/>
        <v>696101.57</v>
      </c>
      <c r="F342" s="39">
        <f t="shared" si="186"/>
        <v>0</v>
      </c>
      <c r="G342" s="39">
        <f t="shared" si="186"/>
        <v>0</v>
      </c>
      <c r="H342" s="39">
        <f t="shared" si="186"/>
        <v>0</v>
      </c>
      <c r="I342" s="39">
        <f t="shared" si="186"/>
        <v>0</v>
      </c>
      <c r="J342" s="39">
        <f t="shared" si="186"/>
        <v>0</v>
      </c>
      <c r="K342" s="39">
        <f t="shared" si="186"/>
        <v>0</v>
      </c>
      <c r="L342" s="39">
        <f t="shared" si="186"/>
        <v>0</v>
      </c>
      <c r="M342" s="39">
        <f t="shared" si="186"/>
        <v>0</v>
      </c>
      <c r="N342" s="39">
        <f t="shared" si="186"/>
        <v>182324.97999999998</v>
      </c>
      <c r="O342" s="39">
        <f t="shared" si="186"/>
        <v>189014.83</v>
      </c>
      <c r="P342" s="39">
        <f t="shared" si="186"/>
        <v>324761.76</v>
      </c>
      <c r="Q342" s="39">
        <f t="shared" si="186"/>
        <v>0</v>
      </c>
      <c r="R342" s="39">
        <f t="shared" si="186"/>
        <v>0</v>
      </c>
      <c r="S342" s="39">
        <f t="shared" si="186"/>
        <v>0</v>
      </c>
      <c r="T342" s="39">
        <f t="shared" si="186"/>
        <v>0</v>
      </c>
      <c r="U342" s="39">
        <f t="shared" si="186"/>
        <v>0</v>
      </c>
      <c r="V342" s="39">
        <f t="shared" si="186"/>
        <v>0</v>
      </c>
      <c r="W342" s="39">
        <f t="shared" si="186"/>
        <v>0</v>
      </c>
      <c r="X342" s="39">
        <f t="shared" si="186"/>
        <v>0</v>
      </c>
      <c r="Y342" s="39">
        <f t="shared" si="186"/>
        <v>0</v>
      </c>
      <c r="Z342" s="39">
        <f t="shared" si="186"/>
        <v>696101.57</v>
      </c>
      <c r="AA342" s="39">
        <f t="shared" si="186"/>
        <v>4315898.43</v>
      </c>
      <c r="AB342" s="40">
        <f>Z342/D342</f>
        <v>0.13888698523543494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3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5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831365.28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317021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831365.28</v>
      </c>
      <c r="AA346" s="31">
        <f>D346-Z346</f>
        <v>3093634.7199999997</v>
      </c>
      <c r="AB346" s="37">
        <f>Z346/D346</f>
        <v>0.21181281019108281</v>
      </c>
      <c r="AC346" s="32"/>
    </row>
    <row r="347" spans="1:29" s="33" customFormat="1" ht="18" customHeight="1" x14ac:dyDescent="0.25">
      <c r="A347" s="36" t="s">
        <v>35</v>
      </c>
      <c r="B347" s="31">
        <f>[1]consoCURRENT!E7430</f>
        <v>792000</v>
      </c>
      <c r="C347" s="31">
        <f>[1]consoCURRENT!F7430</f>
        <v>0</v>
      </c>
      <c r="D347" s="31">
        <f>[1]consoCURRENT!G7430</f>
        <v>792000</v>
      </c>
      <c r="E347" s="31">
        <f>[1]consoCURRENT!H7430</f>
        <v>244842.8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40000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244842.8</v>
      </c>
      <c r="AA347" s="31">
        <f>D347-Z347</f>
        <v>547157.19999999995</v>
      </c>
      <c r="AB347" s="37">
        <f>Z347/D347</f>
        <v>0.30914494949494947</v>
      </c>
      <c r="AC347" s="32"/>
    </row>
    <row r="348" spans="1:29" s="33" customFormat="1" ht="18" customHeight="1" x14ac:dyDescent="0.25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7"/>
      <c r="AC348" s="32"/>
    </row>
    <row r="349" spans="1:29" s="33" customFormat="1" ht="18" customHeight="1" x14ac:dyDescent="0.25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8">SUM(B346:B349)</f>
        <v>4717000</v>
      </c>
      <c r="C350" s="39">
        <f t="shared" si="188"/>
        <v>0</v>
      </c>
      <c r="D350" s="39">
        <f t="shared" si="188"/>
        <v>4717000</v>
      </c>
      <c r="E350" s="39">
        <f t="shared" si="188"/>
        <v>1076208.08</v>
      </c>
      <c r="F350" s="39">
        <f t="shared" si="188"/>
        <v>0</v>
      </c>
      <c r="G350" s="39">
        <f t="shared" si="188"/>
        <v>0</v>
      </c>
      <c r="H350" s="39">
        <f t="shared" si="188"/>
        <v>0</v>
      </c>
      <c r="I350" s="39">
        <f t="shared" si="188"/>
        <v>0</v>
      </c>
      <c r="J350" s="39">
        <f t="shared" si="188"/>
        <v>0</v>
      </c>
      <c r="K350" s="39">
        <f t="shared" si="188"/>
        <v>0</v>
      </c>
      <c r="L350" s="39">
        <f t="shared" si="188"/>
        <v>0</v>
      </c>
      <c r="M350" s="39">
        <f t="shared" si="188"/>
        <v>0</v>
      </c>
      <c r="N350" s="39">
        <f t="shared" si="188"/>
        <v>257172.14</v>
      </c>
      <c r="O350" s="39">
        <f t="shared" si="188"/>
        <v>462014.94</v>
      </c>
      <c r="P350" s="39">
        <f t="shared" si="188"/>
        <v>357021</v>
      </c>
      <c r="Q350" s="39">
        <f t="shared" si="188"/>
        <v>0</v>
      </c>
      <c r="R350" s="39">
        <f t="shared" si="188"/>
        <v>0</v>
      </c>
      <c r="S350" s="39">
        <f t="shared" si="188"/>
        <v>0</v>
      </c>
      <c r="T350" s="39">
        <f t="shared" si="188"/>
        <v>0</v>
      </c>
      <c r="U350" s="39">
        <f t="shared" si="188"/>
        <v>0</v>
      </c>
      <c r="V350" s="39">
        <f t="shared" si="188"/>
        <v>0</v>
      </c>
      <c r="W350" s="39">
        <f t="shared" si="188"/>
        <v>0</v>
      </c>
      <c r="X350" s="39">
        <f t="shared" si="188"/>
        <v>0</v>
      </c>
      <c r="Y350" s="39">
        <f t="shared" si="188"/>
        <v>0</v>
      </c>
      <c r="Z350" s="39">
        <f t="shared" si="188"/>
        <v>1076208.08</v>
      </c>
      <c r="AA350" s="39">
        <f t="shared" si="188"/>
        <v>3640791.92</v>
      </c>
      <c r="AB350" s="40">
        <f>Z350/D350</f>
        <v>0.22815520033919867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90">B351+B350</f>
        <v>4717000</v>
      </c>
      <c r="C352" s="39">
        <f t="shared" si="190"/>
        <v>0</v>
      </c>
      <c r="D352" s="39">
        <f t="shared" si="190"/>
        <v>4717000</v>
      </c>
      <c r="E352" s="39">
        <f t="shared" si="190"/>
        <v>1076208.08</v>
      </c>
      <c r="F352" s="39">
        <f t="shared" si="190"/>
        <v>0</v>
      </c>
      <c r="G352" s="39">
        <f t="shared" si="190"/>
        <v>0</v>
      </c>
      <c r="H352" s="39">
        <f t="shared" si="190"/>
        <v>0</v>
      </c>
      <c r="I352" s="39">
        <f t="shared" si="190"/>
        <v>0</v>
      </c>
      <c r="J352" s="39">
        <f t="shared" si="190"/>
        <v>0</v>
      </c>
      <c r="K352" s="39">
        <f t="shared" si="190"/>
        <v>0</v>
      </c>
      <c r="L352" s="39">
        <f t="shared" si="190"/>
        <v>0</v>
      </c>
      <c r="M352" s="39">
        <f t="shared" si="190"/>
        <v>0</v>
      </c>
      <c r="N352" s="39">
        <f t="shared" si="190"/>
        <v>257172.14</v>
      </c>
      <c r="O352" s="39">
        <f t="shared" si="190"/>
        <v>462014.94</v>
      </c>
      <c r="P352" s="39">
        <f t="shared" si="190"/>
        <v>357021</v>
      </c>
      <c r="Q352" s="39">
        <f t="shared" si="190"/>
        <v>0</v>
      </c>
      <c r="R352" s="39">
        <f t="shared" si="190"/>
        <v>0</v>
      </c>
      <c r="S352" s="39">
        <f t="shared" si="190"/>
        <v>0</v>
      </c>
      <c r="T352" s="39">
        <f t="shared" si="190"/>
        <v>0</v>
      </c>
      <c r="U352" s="39">
        <f t="shared" si="190"/>
        <v>0</v>
      </c>
      <c r="V352" s="39">
        <f t="shared" si="190"/>
        <v>0</v>
      </c>
      <c r="W352" s="39">
        <f t="shared" si="190"/>
        <v>0</v>
      </c>
      <c r="X352" s="39">
        <f t="shared" si="190"/>
        <v>0</v>
      </c>
      <c r="Y352" s="39">
        <f t="shared" si="190"/>
        <v>0</v>
      </c>
      <c r="Z352" s="39">
        <f t="shared" si="190"/>
        <v>1076208.08</v>
      </c>
      <c r="AA352" s="39">
        <f t="shared" si="190"/>
        <v>3640791.92</v>
      </c>
      <c r="AB352" s="40">
        <f>Z352/D352</f>
        <v>0.22815520033919867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3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5">
      <c r="A356" s="36" t="s">
        <v>34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1674293.82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75718.600000000006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1674293.82</v>
      </c>
      <c r="AA356" s="31">
        <f>D356-Z356</f>
        <v>2250706.1799999997</v>
      </c>
      <c r="AB356" s="37">
        <f>Z356/D356</f>
        <v>0.42657167388535033</v>
      </c>
      <c r="AC356" s="32"/>
    </row>
    <row r="357" spans="1:29" s="33" customFormat="1" ht="18" customHeight="1" x14ac:dyDescent="0.25">
      <c r="A357" s="36" t="s">
        <v>35</v>
      </c>
      <c r="B357" s="31">
        <f>[1]consoCURRENT!E7643</f>
        <v>792000</v>
      </c>
      <c r="C357" s="31">
        <f>[1]consoCURRENT!F7643</f>
        <v>0</v>
      </c>
      <c r="D357" s="31">
        <f>[1]consoCURRENT!G7643</f>
        <v>792000</v>
      </c>
      <c r="E357" s="31">
        <f>[1]consoCURRENT!H7643</f>
        <v>164581.08000000002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69882.559999999998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164581.08000000002</v>
      </c>
      <c r="AA357" s="31">
        <f>D357-Z357</f>
        <v>627418.91999999993</v>
      </c>
      <c r="AB357" s="37">
        <f>Z357/D357</f>
        <v>0.20780439393939396</v>
      </c>
      <c r="AC357" s="32"/>
    </row>
    <row r="358" spans="1:29" s="33" customFormat="1" ht="18" customHeight="1" x14ac:dyDescent="0.25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7"/>
      <c r="AC358" s="32"/>
    </row>
    <row r="359" spans="1:29" s="33" customFormat="1" ht="18" customHeight="1" x14ac:dyDescent="0.25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2">SUM(B356:B359)</f>
        <v>4717000</v>
      </c>
      <c r="C360" s="39">
        <f t="shared" si="192"/>
        <v>0</v>
      </c>
      <c r="D360" s="39">
        <f t="shared" si="192"/>
        <v>4717000</v>
      </c>
      <c r="E360" s="39">
        <f t="shared" si="192"/>
        <v>1838874.9000000001</v>
      </c>
      <c r="F360" s="39">
        <f t="shared" si="192"/>
        <v>0</v>
      </c>
      <c r="G360" s="39">
        <f t="shared" si="192"/>
        <v>0</v>
      </c>
      <c r="H360" s="39">
        <f t="shared" si="192"/>
        <v>0</v>
      </c>
      <c r="I360" s="39">
        <f t="shared" si="192"/>
        <v>0</v>
      </c>
      <c r="J360" s="39">
        <f t="shared" si="192"/>
        <v>0</v>
      </c>
      <c r="K360" s="39">
        <f t="shared" si="192"/>
        <v>0</v>
      </c>
      <c r="L360" s="39">
        <f t="shared" si="192"/>
        <v>0</v>
      </c>
      <c r="M360" s="39">
        <f t="shared" si="192"/>
        <v>0</v>
      </c>
      <c r="N360" s="39">
        <f t="shared" si="192"/>
        <v>1516718.75</v>
      </c>
      <c r="O360" s="39">
        <f t="shared" si="192"/>
        <v>176554.99</v>
      </c>
      <c r="P360" s="39">
        <f t="shared" si="192"/>
        <v>145601.16</v>
      </c>
      <c r="Q360" s="39">
        <f t="shared" si="192"/>
        <v>0</v>
      </c>
      <c r="R360" s="39">
        <f t="shared" si="192"/>
        <v>0</v>
      </c>
      <c r="S360" s="39">
        <f t="shared" si="192"/>
        <v>0</v>
      </c>
      <c r="T360" s="39">
        <f t="shared" si="192"/>
        <v>0</v>
      </c>
      <c r="U360" s="39">
        <f t="shared" si="192"/>
        <v>0</v>
      </c>
      <c r="V360" s="39">
        <f t="shared" si="192"/>
        <v>0</v>
      </c>
      <c r="W360" s="39">
        <f t="shared" si="192"/>
        <v>0</v>
      </c>
      <c r="X360" s="39">
        <f t="shared" si="192"/>
        <v>0</v>
      </c>
      <c r="Y360" s="39">
        <f t="shared" si="192"/>
        <v>0</v>
      </c>
      <c r="Z360" s="39">
        <f t="shared" si="192"/>
        <v>1838874.9000000001</v>
      </c>
      <c r="AA360" s="39">
        <f t="shared" si="192"/>
        <v>2878125.0999999996</v>
      </c>
      <c r="AB360" s="40">
        <f>Z360/D360</f>
        <v>0.38983991944032226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4">B361+B360</f>
        <v>4717000</v>
      </c>
      <c r="C362" s="39">
        <f t="shared" si="194"/>
        <v>0</v>
      </c>
      <c r="D362" s="39">
        <f t="shared" si="194"/>
        <v>4717000</v>
      </c>
      <c r="E362" s="39">
        <f t="shared" si="194"/>
        <v>1838874.9000000001</v>
      </c>
      <c r="F362" s="39">
        <f t="shared" si="194"/>
        <v>0</v>
      </c>
      <c r="G362" s="39">
        <f t="shared" si="194"/>
        <v>0</v>
      </c>
      <c r="H362" s="39">
        <f t="shared" si="194"/>
        <v>0</v>
      </c>
      <c r="I362" s="39">
        <f t="shared" si="194"/>
        <v>0</v>
      </c>
      <c r="J362" s="39">
        <f t="shared" si="194"/>
        <v>0</v>
      </c>
      <c r="K362" s="39">
        <f t="shared" si="194"/>
        <v>0</v>
      </c>
      <c r="L362" s="39">
        <f t="shared" si="194"/>
        <v>0</v>
      </c>
      <c r="M362" s="39">
        <f t="shared" si="194"/>
        <v>0</v>
      </c>
      <c r="N362" s="39">
        <f t="shared" si="194"/>
        <v>1516718.75</v>
      </c>
      <c r="O362" s="39">
        <f t="shared" si="194"/>
        <v>176554.99</v>
      </c>
      <c r="P362" s="39">
        <f t="shared" si="194"/>
        <v>145601.16</v>
      </c>
      <c r="Q362" s="39">
        <f t="shared" si="194"/>
        <v>0</v>
      </c>
      <c r="R362" s="39">
        <f t="shared" si="194"/>
        <v>0</v>
      </c>
      <c r="S362" s="39">
        <f t="shared" si="194"/>
        <v>0</v>
      </c>
      <c r="T362" s="39">
        <f t="shared" si="194"/>
        <v>0</v>
      </c>
      <c r="U362" s="39">
        <f t="shared" si="194"/>
        <v>0</v>
      </c>
      <c r="V362" s="39">
        <f t="shared" si="194"/>
        <v>0</v>
      </c>
      <c r="W362" s="39">
        <f t="shared" si="194"/>
        <v>0</v>
      </c>
      <c r="X362" s="39">
        <f t="shared" si="194"/>
        <v>0</v>
      </c>
      <c r="Y362" s="39">
        <f t="shared" si="194"/>
        <v>0</v>
      </c>
      <c r="Z362" s="39">
        <f t="shared" si="194"/>
        <v>1838874.9000000001</v>
      </c>
      <c r="AA362" s="39">
        <f t="shared" si="194"/>
        <v>2878125.0999999996</v>
      </c>
      <c r="AB362" s="40">
        <f>Z362/D362</f>
        <v>0.38983991944032226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3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5">
      <c r="A366" s="36" t="s">
        <v>34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907924.8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348377.26000000007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907924.8</v>
      </c>
      <c r="AA366" s="31">
        <f>D366-Z366</f>
        <v>3312075.2</v>
      </c>
      <c r="AB366" s="37">
        <f>Z366/D366</f>
        <v>0.21514805687203792</v>
      </c>
      <c r="AC366" s="32"/>
    </row>
    <row r="367" spans="1:29" s="33" customFormat="1" ht="18" customHeight="1" x14ac:dyDescent="0.25">
      <c r="A367" s="36" t="s">
        <v>35</v>
      </c>
      <c r="B367" s="31">
        <f>[1]consoCURRENT!E7856</f>
        <v>792000</v>
      </c>
      <c r="C367" s="31">
        <f>[1]consoCURRENT!F7856</f>
        <v>0</v>
      </c>
      <c r="D367" s="31">
        <f>[1]consoCURRENT!G7856</f>
        <v>792000</v>
      </c>
      <c r="E367" s="31">
        <f>[1]consoCURRENT!H7856</f>
        <v>193733.42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193733.42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193733.42</v>
      </c>
      <c r="AA367" s="31">
        <f>D367-Z367</f>
        <v>598266.57999999996</v>
      </c>
      <c r="AB367" s="37">
        <f>Z367/D367</f>
        <v>0.24461290404040406</v>
      </c>
      <c r="AC367" s="32"/>
    </row>
    <row r="368" spans="1:29" s="33" customFormat="1" ht="18" customHeight="1" x14ac:dyDescent="0.25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7"/>
      <c r="AC368" s="32"/>
    </row>
    <row r="369" spans="1:29" s="33" customFormat="1" ht="18" customHeight="1" x14ac:dyDescent="0.25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6">SUM(B366:B369)</f>
        <v>5012000</v>
      </c>
      <c r="C370" s="39">
        <f t="shared" si="196"/>
        <v>0</v>
      </c>
      <c r="D370" s="39">
        <f t="shared" si="196"/>
        <v>5012000</v>
      </c>
      <c r="E370" s="39">
        <f t="shared" si="196"/>
        <v>1101658.22</v>
      </c>
      <c r="F370" s="39">
        <f t="shared" si="196"/>
        <v>0</v>
      </c>
      <c r="G370" s="39">
        <f t="shared" si="196"/>
        <v>0</v>
      </c>
      <c r="H370" s="39">
        <f t="shared" si="196"/>
        <v>0</v>
      </c>
      <c r="I370" s="39">
        <f t="shared" si="196"/>
        <v>0</v>
      </c>
      <c r="J370" s="39">
        <f t="shared" si="196"/>
        <v>0</v>
      </c>
      <c r="K370" s="39">
        <f t="shared" si="196"/>
        <v>0</v>
      </c>
      <c r="L370" s="39">
        <f t="shared" si="196"/>
        <v>0</v>
      </c>
      <c r="M370" s="39">
        <f t="shared" si="196"/>
        <v>0</v>
      </c>
      <c r="N370" s="39">
        <f t="shared" si="196"/>
        <v>279773.77</v>
      </c>
      <c r="O370" s="39">
        <f t="shared" si="196"/>
        <v>279773.77</v>
      </c>
      <c r="P370" s="39">
        <f t="shared" si="196"/>
        <v>542110.68000000005</v>
      </c>
      <c r="Q370" s="39">
        <f t="shared" si="196"/>
        <v>0</v>
      </c>
      <c r="R370" s="39">
        <f t="shared" si="196"/>
        <v>0</v>
      </c>
      <c r="S370" s="39">
        <f t="shared" si="196"/>
        <v>0</v>
      </c>
      <c r="T370" s="39">
        <f t="shared" si="196"/>
        <v>0</v>
      </c>
      <c r="U370" s="39">
        <f t="shared" si="196"/>
        <v>0</v>
      </c>
      <c r="V370" s="39">
        <f t="shared" si="196"/>
        <v>0</v>
      </c>
      <c r="W370" s="39">
        <f t="shared" si="196"/>
        <v>0</v>
      </c>
      <c r="X370" s="39">
        <f t="shared" si="196"/>
        <v>0</v>
      </c>
      <c r="Y370" s="39">
        <f t="shared" si="196"/>
        <v>0</v>
      </c>
      <c r="Z370" s="39">
        <f t="shared" si="196"/>
        <v>1101658.22</v>
      </c>
      <c r="AA370" s="39">
        <f t="shared" si="196"/>
        <v>3910341.7800000003</v>
      </c>
      <c r="AB370" s="40">
        <f>Z370/D370</f>
        <v>0.21980411412609735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8">B371+B370</f>
        <v>5012000</v>
      </c>
      <c r="C372" s="39">
        <f t="shared" si="198"/>
        <v>0</v>
      </c>
      <c r="D372" s="39">
        <f t="shared" si="198"/>
        <v>5012000</v>
      </c>
      <c r="E372" s="39">
        <f t="shared" si="198"/>
        <v>1101658.22</v>
      </c>
      <c r="F372" s="39">
        <f t="shared" si="198"/>
        <v>0</v>
      </c>
      <c r="G372" s="39">
        <f t="shared" si="198"/>
        <v>0</v>
      </c>
      <c r="H372" s="39">
        <f t="shared" si="198"/>
        <v>0</v>
      </c>
      <c r="I372" s="39">
        <f t="shared" si="198"/>
        <v>0</v>
      </c>
      <c r="J372" s="39">
        <f t="shared" si="198"/>
        <v>0</v>
      </c>
      <c r="K372" s="39">
        <f t="shared" si="198"/>
        <v>0</v>
      </c>
      <c r="L372" s="39">
        <f t="shared" si="198"/>
        <v>0</v>
      </c>
      <c r="M372" s="39">
        <f t="shared" si="198"/>
        <v>0</v>
      </c>
      <c r="N372" s="39">
        <f t="shared" si="198"/>
        <v>279773.77</v>
      </c>
      <c r="O372" s="39">
        <f t="shared" si="198"/>
        <v>279773.77</v>
      </c>
      <c r="P372" s="39">
        <f t="shared" si="198"/>
        <v>542110.68000000005</v>
      </c>
      <c r="Q372" s="39">
        <f t="shared" si="198"/>
        <v>0</v>
      </c>
      <c r="R372" s="39">
        <f t="shared" si="198"/>
        <v>0</v>
      </c>
      <c r="S372" s="39">
        <f t="shared" si="198"/>
        <v>0</v>
      </c>
      <c r="T372" s="39">
        <f t="shared" si="198"/>
        <v>0</v>
      </c>
      <c r="U372" s="39">
        <f t="shared" si="198"/>
        <v>0</v>
      </c>
      <c r="V372" s="39">
        <f t="shared" si="198"/>
        <v>0</v>
      </c>
      <c r="W372" s="39">
        <f t="shared" si="198"/>
        <v>0</v>
      </c>
      <c r="X372" s="39">
        <f t="shared" si="198"/>
        <v>0</v>
      </c>
      <c r="Y372" s="39">
        <f t="shared" si="198"/>
        <v>0</v>
      </c>
      <c r="Z372" s="39">
        <f t="shared" si="198"/>
        <v>1101658.22</v>
      </c>
      <c r="AA372" s="39">
        <f t="shared" si="198"/>
        <v>3910341.7800000003</v>
      </c>
      <c r="AB372" s="40">
        <f>Z372/D372</f>
        <v>0.21980411412609735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3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5">
      <c r="A376" s="36" t="s">
        <v>34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773252.6399999999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364777.05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773252.6399999999</v>
      </c>
      <c r="AA376" s="31">
        <f>D376-Z376</f>
        <v>3151747.3600000003</v>
      </c>
      <c r="AB376" s="37">
        <f>Z376/D376</f>
        <v>0.19700704203821653</v>
      </c>
      <c r="AC376" s="32"/>
    </row>
    <row r="377" spans="1:29" s="33" customFormat="1" ht="18" customHeight="1" x14ac:dyDescent="0.25">
      <c r="A377" s="36" t="s">
        <v>35</v>
      </c>
      <c r="B377" s="31">
        <f>[1]consoCURRENT!E8069</f>
        <v>792000</v>
      </c>
      <c r="C377" s="31">
        <f>[1]consoCURRENT!F8069</f>
        <v>0</v>
      </c>
      <c r="D377" s="31">
        <f>[1]consoCURRENT!G8069</f>
        <v>792000</v>
      </c>
      <c r="E377" s="31">
        <f>[1]consoCURRENT!H8069</f>
        <v>87602.959999999992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44800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87602.959999999992</v>
      </c>
      <c r="AA377" s="31">
        <f>D377-Z377</f>
        <v>704397.04</v>
      </c>
      <c r="AB377" s="37">
        <f>Z377/D377</f>
        <v>0.11060979797979797</v>
      </c>
      <c r="AC377" s="32"/>
    </row>
    <row r="378" spans="1:29" s="33" customFormat="1" ht="18" customHeight="1" x14ac:dyDescent="0.25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7"/>
      <c r="AC378" s="32"/>
    </row>
    <row r="379" spans="1:29" s="33" customFormat="1" ht="18" customHeight="1" x14ac:dyDescent="0.25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200">SUM(B376:B379)</f>
        <v>4717000</v>
      </c>
      <c r="C380" s="39">
        <f t="shared" si="200"/>
        <v>0</v>
      </c>
      <c r="D380" s="39">
        <f t="shared" si="200"/>
        <v>4717000</v>
      </c>
      <c r="E380" s="39">
        <f t="shared" si="200"/>
        <v>860855.59999999986</v>
      </c>
      <c r="F380" s="39">
        <f t="shared" si="200"/>
        <v>0</v>
      </c>
      <c r="G380" s="39">
        <f t="shared" si="200"/>
        <v>0</v>
      </c>
      <c r="H380" s="39">
        <f t="shared" si="200"/>
        <v>0</v>
      </c>
      <c r="I380" s="39">
        <f t="shared" si="200"/>
        <v>0</v>
      </c>
      <c r="J380" s="39">
        <f t="shared" si="200"/>
        <v>0</v>
      </c>
      <c r="K380" s="39">
        <f t="shared" si="200"/>
        <v>0</v>
      </c>
      <c r="L380" s="39">
        <f t="shared" si="200"/>
        <v>0</v>
      </c>
      <c r="M380" s="39">
        <f t="shared" si="200"/>
        <v>0</v>
      </c>
      <c r="N380" s="39">
        <f t="shared" si="200"/>
        <v>123809.5</v>
      </c>
      <c r="O380" s="39">
        <f t="shared" si="200"/>
        <v>327469.05</v>
      </c>
      <c r="P380" s="39">
        <f t="shared" si="200"/>
        <v>409577.05</v>
      </c>
      <c r="Q380" s="39">
        <f t="shared" si="200"/>
        <v>0</v>
      </c>
      <c r="R380" s="39">
        <f t="shared" si="200"/>
        <v>0</v>
      </c>
      <c r="S380" s="39">
        <f t="shared" si="200"/>
        <v>0</v>
      </c>
      <c r="T380" s="39">
        <f t="shared" si="200"/>
        <v>0</v>
      </c>
      <c r="U380" s="39">
        <f t="shared" si="200"/>
        <v>0</v>
      </c>
      <c r="V380" s="39">
        <f t="shared" si="200"/>
        <v>0</v>
      </c>
      <c r="W380" s="39">
        <f t="shared" si="200"/>
        <v>0</v>
      </c>
      <c r="X380" s="39">
        <f t="shared" si="200"/>
        <v>0</v>
      </c>
      <c r="Y380" s="39">
        <f t="shared" si="200"/>
        <v>0</v>
      </c>
      <c r="Z380" s="39">
        <f t="shared" si="200"/>
        <v>860855.59999999986</v>
      </c>
      <c r="AA380" s="39">
        <f t="shared" si="200"/>
        <v>3856144.4000000004</v>
      </c>
      <c r="AB380" s="40">
        <f>Z380/D380</f>
        <v>0.18250065719737119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2">B381+B380</f>
        <v>4717000</v>
      </c>
      <c r="C382" s="39">
        <f t="shared" si="202"/>
        <v>0</v>
      </c>
      <c r="D382" s="39">
        <f t="shared" si="202"/>
        <v>4717000</v>
      </c>
      <c r="E382" s="39">
        <f t="shared" si="202"/>
        <v>860855.59999999986</v>
      </c>
      <c r="F382" s="39">
        <f t="shared" si="202"/>
        <v>0</v>
      </c>
      <c r="G382" s="39">
        <f t="shared" si="202"/>
        <v>0</v>
      </c>
      <c r="H382" s="39">
        <f t="shared" si="202"/>
        <v>0</v>
      </c>
      <c r="I382" s="39">
        <f t="shared" si="202"/>
        <v>0</v>
      </c>
      <c r="J382" s="39">
        <f t="shared" si="202"/>
        <v>0</v>
      </c>
      <c r="K382" s="39">
        <f t="shared" si="202"/>
        <v>0</v>
      </c>
      <c r="L382" s="39">
        <f t="shared" si="202"/>
        <v>0</v>
      </c>
      <c r="M382" s="39">
        <f t="shared" si="202"/>
        <v>0</v>
      </c>
      <c r="N382" s="39">
        <f t="shared" si="202"/>
        <v>123809.5</v>
      </c>
      <c r="O382" s="39">
        <f t="shared" si="202"/>
        <v>327469.05</v>
      </c>
      <c r="P382" s="39">
        <f t="shared" si="202"/>
        <v>409577.05</v>
      </c>
      <c r="Q382" s="39">
        <f t="shared" si="202"/>
        <v>0</v>
      </c>
      <c r="R382" s="39">
        <f t="shared" si="202"/>
        <v>0</v>
      </c>
      <c r="S382" s="39">
        <f t="shared" si="202"/>
        <v>0</v>
      </c>
      <c r="T382" s="39">
        <f t="shared" si="202"/>
        <v>0</v>
      </c>
      <c r="U382" s="39">
        <f t="shared" si="202"/>
        <v>0</v>
      </c>
      <c r="V382" s="39">
        <f t="shared" si="202"/>
        <v>0</v>
      </c>
      <c r="W382" s="39">
        <f t="shared" si="202"/>
        <v>0</v>
      </c>
      <c r="X382" s="39">
        <f t="shared" si="202"/>
        <v>0</v>
      </c>
      <c r="Y382" s="39">
        <f t="shared" si="202"/>
        <v>0</v>
      </c>
      <c r="Z382" s="39">
        <f t="shared" si="202"/>
        <v>860855.59999999986</v>
      </c>
      <c r="AA382" s="39">
        <f t="shared" si="202"/>
        <v>3856144.4000000004</v>
      </c>
      <c r="AB382" s="40">
        <f>Z382/D382</f>
        <v>0.18250065719737119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3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5">
      <c r="A386" s="36" t="s">
        <v>34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559547.54</v>
      </c>
      <c r="AA386" s="31">
        <f>D386-Z386</f>
        <v>3660452.46</v>
      </c>
      <c r="AB386" s="37">
        <f>Z386/D386</f>
        <v>0.13259420379146919</v>
      </c>
      <c r="AC386" s="32"/>
    </row>
    <row r="387" spans="1:29" s="33" customFormat="1" ht="18" customHeight="1" x14ac:dyDescent="0.25">
      <c r="A387" s="36" t="s">
        <v>35</v>
      </c>
      <c r="B387" s="31">
        <f>[1]consoCURRENT!E8282</f>
        <v>792000</v>
      </c>
      <c r="C387" s="31">
        <f>[1]consoCURRENT!F8282</f>
        <v>0</v>
      </c>
      <c r="D387" s="31">
        <f>[1]consoCURRENT!G8282</f>
        <v>792000</v>
      </c>
      <c r="E387" s="31">
        <f>[1]consoCURRENT!H8282</f>
        <v>32980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2680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32980</v>
      </c>
      <c r="AA387" s="31">
        <f>D387-Z387</f>
        <v>759020</v>
      </c>
      <c r="AB387" s="37">
        <f>Z387/D387</f>
        <v>4.1641414141414139E-2</v>
      </c>
      <c r="AC387" s="32"/>
    </row>
    <row r="388" spans="1:29" s="33" customFormat="1" ht="18" customHeight="1" x14ac:dyDescent="0.25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7"/>
      <c r="AC388" s="32"/>
    </row>
    <row r="389" spans="1:29" s="33" customFormat="1" ht="18" customHeight="1" x14ac:dyDescent="0.25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4">SUM(B386:B389)</f>
        <v>5012000</v>
      </c>
      <c r="C390" s="39">
        <f t="shared" si="204"/>
        <v>0</v>
      </c>
      <c r="D390" s="39">
        <f t="shared" si="204"/>
        <v>5012000</v>
      </c>
      <c r="E390" s="39">
        <f t="shared" si="204"/>
        <v>592527.54</v>
      </c>
      <c r="F390" s="39">
        <f t="shared" si="204"/>
        <v>0</v>
      </c>
      <c r="G390" s="39">
        <f t="shared" si="204"/>
        <v>0</v>
      </c>
      <c r="H390" s="39">
        <f t="shared" si="204"/>
        <v>0</v>
      </c>
      <c r="I390" s="39">
        <f t="shared" si="204"/>
        <v>0</v>
      </c>
      <c r="J390" s="39">
        <f t="shared" si="204"/>
        <v>0</v>
      </c>
      <c r="K390" s="39">
        <f t="shared" si="204"/>
        <v>0</v>
      </c>
      <c r="L390" s="39">
        <f t="shared" si="204"/>
        <v>0</v>
      </c>
      <c r="M390" s="39">
        <f t="shared" si="204"/>
        <v>0</v>
      </c>
      <c r="N390" s="39">
        <f t="shared" si="204"/>
        <v>0</v>
      </c>
      <c r="O390" s="39">
        <f t="shared" si="204"/>
        <v>589847.54</v>
      </c>
      <c r="P390" s="39">
        <f t="shared" si="204"/>
        <v>2680</v>
      </c>
      <c r="Q390" s="39">
        <f t="shared" si="204"/>
        <v>0</v>
      </c>
      <c r="R390" s="39">
        <f t="shared" si="204"/>
        <v>0</v>
      </c>
      <c r="S390" s="39">
        <f t="shared" si="204"/>
        <v>0</v>
      </c>
      <c r="T390" s="39">
        <f t="shared" si="204"/>
        <v>0</v>
      </c>
      <c r="U390" s="39">
        <f t="shared" si="204"/>
        <v>0</v>
      </c>
      <c r="V390" s="39">
        <f t="shared" si="204"/>
        <v>0</v>
      </c>
      <c r="W390" s="39">
        <f t="shared" si="204"/>
        <v>0</v>
      </c>
      <c r="X390" s="39">
        <f t="shared" si="204"/>
        <v>0</v>
      </c>
      <c r="Y390" s="39">
        <f t="shared" si="204"/>
        <v>0</v>
      </c>
      <c r="Z390" s="39">
        <f t="shared" si="204"/>
        <v>592527.54</v>
      </c>
      <c r="AA390" s="39">
        <f t="shared" si="204"/>
        <v>4419472.46</v>
      </c>
      <c r="AB390" s="40">
        <f>Z390/D390</f>
        <v>0.11822177573822826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6">B391+B390</f>
        <v>5012000</v>
      </c>
      <c r="C392" s="39">
        <f t="shared" si="206"/>
        <v>0</v>
      </c>
      <c r="D392" s="39">
        <f t="shared" si="206"/>
        <v>5012000</v>
      </c>
      <c r="E392" s="39">
        <f t="shared" si="206"/>
        <v>592527.54</v>
      </c>
      <c r="F392" s="39">
        <f t="shared" si="206"/>
        <v>0</v>
      </c>
      <c r="G392" s="39">
        <f t="shared" si="206"/>
        <v>0</v>
      </c>
      <c r="H392" s="39">
        <f t="shared" si="206"/>
        <v>0</v>
      </c>
      <c r="I392" s="39">
        <f t="shared" si="206"/>
        <v>0</v>
      </c>
      <c r="J392" s="39">
        <f t="shared" si="206"/>
        <v>0</v>
      </c>
      <c r="K392" s="39">
        <f t="shared" si="206"/>
        <v>0</v>
      </c>
      <c r="L392" s="39">
        <f t="shared" si="206"/>
        <v>0</v>
      </c>
      <c r="M392" s="39">
        <f t="shared" si="206"/>
        <v>0</v>
      </c>
      <c r="N392" s="39">
        <f t="shared" si="206"/>
        <v>0</v>
      </c>
      <c r="O392" s="39">
        <f t="shared" si="206"/>
        <v>589847.54</v>
      </c>
      <c r="P392" s="39">
        <f t="shared" si="206"/>
        <v>2680</v>
      </c>
      <c r="Q392" s="39">
        <f t="shared" si="206"/>
        <v>0</v>
      </c>
      <c r="R392" s="39">
        <f t="shared" si="206"/>
        <v>0</v>
      </c>
      <c r="S392" s="39">
        <f t="shared" si="206"/>
        <v>0</v>
      </c>
      <c r="T392" s="39">
        <f t="shared" si="206"/>
        <v>0</v>
      </c>
      <c r="U392" s="39">
        <f t="shared" si="206"/>
        <v>0</v>
      </c>
      <c r="V392" s="39">
        <f t="shared" si="206"/>
        <v>0</v>
      </c>
      <c r="W392" s="39">
        <f t="shared" si="206"/>
        <v>0</v>
      </c>
      <c r="X392" s="39">
        <f t="shared" si="206"/>
        <v>0</v>
      </c>
      <c r="Y392" s="39">
        <f t="shared" si="206"/>
        <v>0</v>
      </c>
      <c r="Z392" s="39">
        <f t="shared" si="206"/>
        <v>592527.54</v>
      </c>
      <c r="AA392" s="39">
        <f t="shared" si="206"/>
        <v>4419472.46</v>
      </c>
      <c r="AB392" s="40">
        <f>Z392/D392</f>
        <v>0.11822177573822826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3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5">
      <c r="A396" s="36" t="s">
        <v>34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1687669.73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867321.9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1687669.73</v>
      </c>
      <c r="AA396" s="31">
        <f>D396-Z396</f>
        <v>4353330.2699999996</v>
      </c>
      <c r="AB396" s="37">
        <f>Z396/D396</f>
        <v>0.27936926502234727</v>
      </c>
      <c r="AC396" s="32"/>
    </row>
    <row r="397" spans="1:29" s="33" customFormat="1" ht="18" customHeight="1" x14ac:dyDescent="0.25">
      <c r="A397" s="36" t="s">
        <v>35</v>
      </c>
      <c r="B397" s="31">
        <f>[1]consoCURRENT!E8495</f>
        <v>1562000</v>
      </c>
      <c r="C397" s="31">
        <f>[1]consoCURRENT!F8495</f>
        <v>0</v>
      </c>
      <c r="D397" s="31">
        <f>[1]consoCURRENT!G8495</f>
        <v>1562000</v>
      </c>
      <c r="E397" s="31">
        <f>[1]consoCURRENT!H8495</f>
        <v>272206.67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106509.33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272206.67</v>
      </c>
      <c r="AA397" s="31">
        <f>D397-Z397</f>
        <v>1289793.33</v>
      </c>
      <c r="AB397" s="37">
        <f>Z397/D397</f>
        <v>0.17426803457106274</v>
      </c>
      <c r="AC397" s="32"/>
    </row>
    <row r="398" spans="1:29" s="33" customFormat="1" ht="18" customHeight="1" x14ac:dyDescent="0.25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7"/>
      <c r="AC398" s="32"/>
    </row>
    <row r="399" spans="1:29" s="33" customFormat="1" ht="18" customHeight="1" x14ac:dyDescent="0.25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8">SUM(B396:B399)</f>
        <v>7603000</v>
      </c>
      <c r="C400" s="39">
        <f t="shared" si="208"/>
        <v>0</v>
      </c>
      <c r="D400" s="39">
        <f t="shared" si="208"/>
        <v>7603000</v>
      </c>
      <c r="E400" s="39">
        <f t="shared" si="208"/>
        <v>1959876.4</v>
      </c>
      <c r="F400" s="39">
        <f t="shared" si="208"/>
        <v>0</v>
      </c>
      <c r="G400" s="39">
        <f t="shared" si="208"/>
        <v>0</v>
      </c>
      <c r="H400" s="39">
        <f t="shared" si="208"/>
        <v>0</v>
      </c>
      <c r="I400" s="39">
        <f t="shared" si="208"/>
        <v>0</v>
      </c>
      <c r="J400" s="39">
        <f t="shared" si="208"/>
        <v>0</v>
      </c>
      <c r="K400" s="39">
        <f t="shared" si="208"/>
        <v>0</v>
      </c>
      <c r="L400" s="39">
        <f t="shared" si="208"/>
        <v>0</v>
      </c>
      <c r="M400" s="39">
        <f t="shared" si="208"/>
        <v>0</v>
      </c>
      <c r="N400" s="39">
        <f t="shared" si="208"/>
        <v>11770</v>
      </c>
      <c r="O400" s="39">
        <f t="shared" si="208"/>
        <v>974275.16999999993</v>
      </c>
      <c r="P400" s="39">
        <f t="shared" si="208"/>
        <v>973831.23</v>
      </c>
      <c r="Q400" s="39">
        <f t="shared" si="208"/>
        <v>0</v>
      </c>
      <c r="R400" s="39">
        <f t="shared" si="208"/>
        <v>0</v>
      </c>
      <c r="S400" s="39">
        <f t="shared" si="208"/>
        <v>0</v>
      </c>
      <c r="T400" s="39">
        <f t="shared" si="208"/>
        <v>0</v>
      </c>
      <c r="U400" s="39">
        <f t="shared" si="208"/>
        <v>0</v>
      </c>
      <c r="V400" s="39">
        <f t="shared" si="208"/>
        <v>0</v>
      </c>
      <c r="W400" s="39">
        <f t="shared" si="208"/>
        <v>0</v>
      </c>
      <c r="X400" s="39">
        <f t="shared" si="208"/>
        <v>0</v>
      </c>
      <c r="Y400" s="39">
        <f t="shared" si="208"/>
        <v>0</v>
      </c>
      <c r="Z400" s="39">
        <f t="shared" si="208"/>
        <v>1959876.4</v>
      </c>
      <c r="AA400" s="39">
        <f t="shared" si="208"/>
        <v>5643123.5999999996</v>
      </c>
      <c r="AB400" s="40">
        <f>Z400/D400</f>
        <v>0.2577767197159016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10">B401+B400</f>
        <v>7603000</v>
      </c>
      <c r="C402" s="39">
        <f t="shared" si="210"/>
        <v>0</v>
      </c>
      <c r="D402" s="39">
        <f t="shared" si="210"/>
        <v>7603000</v>
      </c>
      <c r="E402" s="39">
        <f t="shared" si="210"/>
        <v>1959876.4</v>
      </c>
      <c r="F402" s="39">
        <f t="shared" si="210"/>
        <v>0</v>
      </c>
      <c r="G402" s="39">
        <f t="shared" si="210"/>
        <v>0</v>
      </c>
      <c r="H402" s="39">
        <f t="shared" si="210"/>
        <v>0</v>
      </c>
      <c r="I402" s="39">
        <f t="shared" si="210"/>
        <v>0</v>
      </c>
      <c r="J402" s="39">
        <f t="shared" si="210"/>
        <v>0</v>
      </c>
      <c r="K402" s="39">
        <f t="shared" si="210"/>
        <v>0</v>
      </c>
      <c r="L402" s="39">
        <f t="shared" si="210"/>
        <v>0</v>
      </c>
      <c r="M402" s="39">
        <f t="shared" si="210"/>
        <v>0</v>
      </c>
      <c r="N402" s="39">
        <f t="shared" si="210"/>
        <v>11770</v>
      </c>
      <c r="O402" s="39">
        <f t="shared" si="210"/>
        <v>974275.16999999993</v>
      </c>
      <c r="P402" s="39">
        <f t="shared" si="210"/>
        <v>973831.23</v>
      </c>
      <c r="Q402" s="39">
        <f t="shared" si="210"/>
        <v>0</v>
      </c>
      <c r="R402" s="39">
        <f t="shared" si="210"/>
        <v>0</v>
      </c>
      <c r="S402" s="39">
        <f t="shared" si="210"/>
        <v>0</v>
      </c>
      <c r="T402" s="39">
        <f t="shared" si="210"/>
        <v>0</v>
      </c>
      <c r="U402" s="39">
        <f t="shared" si="210"/>
        <v>0</v>
      </c>
      <c r="V402" s="39">
        <f t="shared" si="210"/>
        <v>0</v>
      </c>
      <c r="W402" s="39">
        <f t="shared" si="210"/>
        <v>0</v>
      </c>
      <c r="X402" s="39">
        <f t="shared" si="210"/>
        <v>0</v>
      </c>
      <c r="Y402" s="39">
        <f t="shared" si="210"/>
        <v>0</v>
      </c>
      <c r="Z402" s="39">
        <f t="shared" si="210"/>
        <v>1959876.4</v>
      </c>
      <c r="AA402" s="39">
        <f t="shared" si="210"/>
        <v>5643123.5999999996</v>
      </c>
      <c r="AB402" s="40">
        <f>Z402/D402</f>
        <v>0.2577767197159016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3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5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920874.15000000014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362934.56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920874.15000000014</v>
      </c>
      <c r="AA406" s="31">
        <f>D406-Z406</f>
        <v>3004125.8499999996</v>
      </c>
      <c r="AB406" s="37">
        <f>Z406/D406</f>
        <v>0.23461761783439494</v>
      </c>
      <c r="AC406" s="32"/>
    </row>
    <row r="407" spans="1:29" s="33" customFormat="1" ht="18" customHeight="1" x14ac:dyDescent="0.25">
      <c r="A407" s="36" t="s">
        <v>35</v>
      </c>
      <c r="B407" s="31">
        <f>[1]consoCURRENT!E8708</f>
        <v>792000</v>
      </c>
      <c r="C407" s="31">
        <f>[1]consoCURRENT!F8708</f>
        <v>0</v>
      </c>
      <c r="D407" s="31">
        <f>[1]consoCURRENT!G8708</f>
        <v>792000</v>
      </c>
      <c r="E407" s="31">
        <f>[1]consoCURRENT!H8708</f>
        <v>53754.149999999994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17983.48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53754.149999999994</v>
      </c>
      <c r="AA407" s="31">
        <f>D407-Z407</f>
        <v>738245.85</v>
      </c>
      <c r="AB407" s="37">
        <f>Z407/D407</f>
        <v>6.7871401515151503E-2</v>
      </c>
      <c r="AC407" s="32"/>
    </row>
    <row r="408" spans="1:29" s="33" customFormat="1" ht="18" customHeight="1" x14ac:dyDescent="0.25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7"/>
      <c r="AC408" s="32"/>
    </row>
    <row r="409" spans="1:29" s="33" customFormat="1" ht="18" customHeight="1" x14ac:dyDescent="0.25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2">SUM(B406:B409)</f>
        <v>4717000</v>
      </c>
      <c r="C410" s="39">
        <f t="shared" si="212"/>
        <v>0</v>
      </c>
      <c r="D410" s="39">
        <f t="shared" si="212"/>
        <v>4717000</v>
      </c>
      <c r="E410" s="39">
        <f t="shared" si="212"/>
        <v>974628.30000000016</v>
      </c>
      <c r="F410" s="39">
        <f t="shared" si="212"/>
        <v>0</v>
      </c>
      <c r="G410" s="39">
        <f t="shared" si="212"/>
        <v>0</v>
      </c>
      <c r="H410" s="39">
        <f t="shared" si="212"/>
        <v>0</v>
      </c>
      <c r="I410" s="39">
        <f t="shared" si="212"/>
        <v>0</v>
      </c>
      <c r="J410" s="39">
        <f t="shared" si="212"/>
        <v>0</v>
      </c>
      <c r="K410" s="39">
        <f t="shared" si="212"/>
        <v>0</v>
      </c>
      <c r="L410" s="39">
        <f t="shared" si="212"/>
        <v>0</v>
      </c>
      <c r="M410" s="39">
        <f t="shared" si="212"/>
        <v>0</v>
      </c>
      <c r="N410" s="39">
        <f t="shared" si="212"/>
        <v>247069</v>
      </c>
      <c r="O410" s="39">
        <f t="shared" si="212"/>
        <v>346641.26</v>
      </c>
      <c r="P410" s="39">
        <f t="shared" si="212"/>
        <v>380918.04</v>
      </c>
      <c r="Q410" s="39">
        <f t="shared" si="212"/>
        <v>0</v>
      </c>
      <c r="R410" s="39">
        <f t="shared" si="212"/>
        <v>0</v>
      </c>
      <c r="S410" s="39">
        <f t="shared" si="212"/>
        <v>0</v>
      </c>
      <c r="T410" s="39">
        <f t="shared" si="212"/>
        <v>0</v>
      </c>
      <c r="U410" s="39">
        <f t="shared" si="212"/>
        <v>0</v>
      </c>
      <c r="V410" s="39">
        <f t="shared" si="212"/>
        <v>0</v>
      </c>
      <c r="W410" s="39">
        <f t="shared" si="212"/>
        <v>0</v>
      </c>
      <c r="X410" s="39">
        <f t="shared" si="212"/>
        <v>0</v>
      </c>
      <c r="Y410" s="39">
        <f t="shared" si="212"/>
        <v>0</v>
      </c>
      <c r="Z410" s="39">
        <f t="shared" si="212"/>
        <v>974628.30000000016</v>
      </c>
      <c r="AA410" s="39">
        <f t="shared" si="212"/>
        <v>3742371.6999999997</v>
      </c>
      <c r="AB410" s="40">
        <f>Z410/D410</f>
        <v>0.20662037311850756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4">B411+B410</f>
        <v>4717000</v>
      </c>
      <c r="C412" s="39">
        <f t="shared" si="214"/>
        <v>0</v>
      </c>
      <c r="D412" s="39">
        <f t="shared" si="214"/>
        <v>4717000</v>
      </c>
      <c r="E412" s="39">
        <f t="shared" si="214"/>
        <v>974628.30000000016</v>
      </c>
      <c r="F412" s="39">
        <f t="shared" si="214"/>
        <v>0</v>
      </c>
      <c r="G412" s="39">
        <f t="shared" si="214"/>
        <v>0</v>
      </c>
      <c r="H412" s="39">
        <f t="shared" si="214"/>
        <v>0</v>
      </c>
      <c r="I412" s="39">
        <f t="shared" si="214"/>
        <v>0</v>
      </c>
      <c r="J412" s="39">
        <f t="shared" si="214"/>
        <v>0</v>
      </c>
      <c r="K412" s="39">
        <f t="shared" si="214"/>
        <v>0</v>
      </c>
      <c r="L412" s="39">
        <f t="shared" si="214"/>
        <v>0</v>
      </c>
      <c r="M412" s="39">
        <f t="shared" si="214"/>
        <v>0</v>
      </c>
      <c r="N412" s="39">
        <f t="shared" si="214"/>
        <v>247069</v>
      </c>
      <c r="O412" s="39">
        <f t="shared" si="214"/>
        <v>346641.26</v>
      </c>
      <c r="P412" s="39">
        <f t="shared" si="214"/>
        <v>380918.04</v>
      </c>
      <c r="Q412" s="39">
        <f t="shared" si="214"/>
        <v>0</v>
      </c>
      <c r="R412" s="39">
        <f t="shared" si="214"/>
        <v>0</v>
      </c>
      <c r="S412" s="39">
        <f t="shared" si="214"/>
        <v>0</v>
      </c>
      <c r="T412" s="39">
        <f t="shared" si="214"/>
        <v>0</v>
      </c>
      <c r="U412" s="39">
        <f t="shared" si="214"/>
        <v>0</v>
      </c>
      <c r="V412" s="39">
        <f t="shared" si="214"/>
        <v>0</v>
      </c>
      <c r="W412" s="39">
        <f t="shared" si="214"/>
        <v>0</v>
      </c>
      <c r="X412" s="39">
        <f t="shared" si="214"/>
        <v>0</v>
      </c>
      <c r="Y412" s="39">
        <f t="shared" si="214"/>
        <v>0</v>
      </c>
      <c r="Z412" s="39">
        <f t="shared" si="214"/>
        <v>974628.30000000016</v>
      </c>
      <c r="AA412" s="39">
        <f t="shared" si="214"/>
        <v>3742371.6999999997</v>
      </c>
      <c r="AB412" s="40">
        <f>Z412/D412</f>
        <v>0.20662037311850756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3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5">
      <c r="A416" s="36" t="s">
        <v>34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1112878.54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326291.28000000003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1112878.54</v>
      </c>
      <c r="AA416" s="31">
        <f>D416-Z416</f>
        <v>2812121.46</v>
      </c>
      <c r="AB416" s="37">
        <f>Z416/D416</f>
        <v>0.28353593375796177</v>
      </c>
      <c r="AC416" s="32"/>
    </row>
    <row r="417" spans="1:29" s="33" customFormat="1" ht="18" customHeight="1" x14ac:dyDescent="0.25">
      <c r="A417" s="36" t="s">
        <v>35</v>
      </c>
      <c r="B417" s="31">
        <f>[1]consoCURRENT!E8921</f>
        <v>792000</v>
      </c>
      <c r="C417" s="31">
        <f>[1]consoCURRENT!F8921</f>
        <v>0</v>
      </c>
      <c r="D417" s="31">
        <f>[1]consoCURRENT!G8921</f>
        <v>792000</v>
      </c>
      <c r="E417" s="31">
        <f>[1]consoCURRENT!H8921</f>
        <v>251798.14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29943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251798.14</v>
      </c>
      <c r="AA417" s="31">
        <f>D417-Z417</f>
        <v>540201.86</v>
      </c>
      <c r="AB417" s="37">
        <f>Z417/D417</f>
        <v>0.31792694444444447</v>
      </c>
      <c r="AC417" s="32"/>
    </row>
    <row r="418" spans="1:29" s="33" customFormat="1" ht="18" customHeight="1" x14ac:dyDescent="0.25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7"/>
      <c r="AC418" s="32"/>
    </row>
    <row r="419" spans="1:29" s="33" customFormat="1" ht="18" customHeight="1" x14ac:dyDescent="0.25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6">SUM(B416:B419)</f>
        <v>4717000</v>
      </c>
      <c r="C420" s="39">
        <f t="shared" si="216"/>
        <v>0</v>
      </c>
      <c r="D420" s="39">
        <f t="shared" si="216"/>
        <v>4717000</v>
      </c>
      <c r="E420" s="39">
        <f t="shared" si="216"/>
        <v>1364676.6800000002</v>
      </c>
      <c r="F420" s="39">
        <f t="shared" si="216"/>
        <v>0</v>
      </c>
      <c r="G420" s="39">
        <f t="shared" si="216"/>
        <v>0</v>
      </c>
      <c r="H420" s="39">
        <f t="shared" si="216"/>
        <v>0</v>
      </c>
      <c r="I420" s="39">
        <f t="shared" si="216"/>
        <v>0</v>
      </c>
      <c r="J420" s="39">
        <f t="shared" si="216"/>
        <v>0</v>
      </c>
      <c r="K420" s="39">
        <f t="shared" si="216"/>
        <v>0</v>
      </c>
      <c r="L420" s="39">
        <f t="shared" si="216"/>
        <v>0</v>
      </c>
      <c r="M420" s="39">
        <f t="shared" si="216"/>
        <v>0</v>
      </c>
      <c r="N420" s="39">
        <f t="shared" si="216"/>
        <v>439773.77</v>
      </c>
      <c r="O420" s="39">
        <f t="shared" si="216"/>
        <v>568668.63</v>
      </c>
      <c r="P420" s="39">
        <f t="shared" si="216"/>
        <v>356234.28</v>
      </c>
      <c r="Q420" s="39">
        <f t="shared" si="216"/>
        <v>0</v>
      </c>
      <c r="R420" s="39">
        <f t="shared" si="216"/>
        <v>0</v>
      </c>
      <c r="S420" s="39">
        <f t="shared" si="216"/>
        <v>0</v>
      </c>
      <c r="T420" s="39">
        <f t="shared" si="216"/>
        <v>0</v>
      </c>
      <c r="U420" s="39">
        <f t="shared" si="216"/>
        <v>0</v>
      </c>
      <c r="V420" s="39">
        <f t="shared" si="216"/>
        <v>0</v>
      </c>
      <c r="W420" s="39">
        <f t="shared" si="216"/>
        <v>0</v>
      </c>
      <c r="X420" s="39">
        <f t="shared" si="216"/>
        <v>0</v>
      </c>
      <c r="Y420" s="39">
        <f t="shared" si="216"/>
        <v>0</v>
      </c>
      <c r="Z420" s="39">
        <f t="shared" si="216"/>
        <v>1364676.6800000002</v>
      </c>
      <c r="AA420" s="39">
        <f t="shared" si="216"/>
        <v>3352323.32</v>
      </c>
      <c r="AB420" s="40">
        <f>Z420/D420</f>
        <v>0.28931029891880439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8">B421+B420</f>
        <v>4717000</v>
      </c>
      <c r="C422" s="39">
        <f t="shared" si="218"/>
        <v>0</v>
      </c>
      <c r="D422" s="39">
        <f t="shared" si="218"/>
        <v>4717000</v>
      </c>
      <c r="E422" s="39">
        <f t="shared" si="218"/>
        <v>1364676.6800000002</v>
      </c>
      <c r="F422" s="39">
        <f t="shared" si="218"/>
        <v>0</v>
      </c>
      <c r="G422" s="39">
        <f t="shared" si="218"/>
        <v>0</v>
      </c>
      <c r="H422" s="39">
        <f t="shared" si="218"/>
        <v>0</v>
      </c>
      <c r="I422" s="39">
        <f t="shared" si="218"/>
        <v>0</v>
      </c>
      <c r="J422" s="39">
        <f t="shared" si="218"/>
        <v>0</v>
      </c>
      <c r="K422" s="39">
        <f t="shared" si="218"/>
        <v>0</v>
      </c>
      <c r="L422" s="39">
        <f t="shared" si="218"/>
        <v>0</v>
      </c>
      <c r="M422" s="39">
        <f t="shared" si="218"/>
        <v>0</v>
      </c>
      <c r="N422" s="39">
        <f t="shared" si="218"/>
        <v>439773.77</v>
      </c>
      <c r="O422" s="39">
        <f t="shared" si="218"/>
        <v>568668.63</v>
      </c>
      <c r="P422" s="39">
        <f t="shared" si="218"/>
        <v>356234.28</v>
      </c>
      <c r="Q422" s="39">
        <f t="shared" si="218"/>
        <v>0</v>
      </c>
      <c r="R422" s="39">
        <f t="shared" si="218"/>
        <v>0</v>
      </c>
      <c r="S422" s="39">
        <f t="shared" si="218"/>
        <v>0</v>
      </c>
      <c r="T422" s="39">
        <f t="shared" si="218"/>
        <v>0</v>
      </c>
      <c r="U422" s="39">
        <f t="shared" si="218"/>
        <v>0</v>
      </c>
      <c r="V422" s="39">
        <f t="shared" si="218"/>
        <v>0</v>
      </c>
      <c r="W422" s="39">
        <f t="shared" si="218"/>
        <v>0</v>
      </c>
      <c r="X422" s="39">
        <f t="shared" si="218"/>
        <v>0</v>
      </c>
      <c r="Y422" s="39">
        <f t="shared" si="218"/>
        <v>0</v>
      </c>
      <c r="Z422" s="39">
        <f t="shared" si="218"/>
        <v>1364676.6800000002</v>
      </c>
      <c r="AA422" s="39">
        <f t="shared" si="218"/>
        <v>3352323.32</v>
      </c>
      <c r="AB422" s="40">
        <f>Z422/D422</f>
        <v>0.28931029891880439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3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5">
      <c r="A426" s="36" t="s">
        <v>34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1338988.2600000002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518956.44000000018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1338988.2600000002</v>
      </c>
      <c r="AA426" s="31">
        <f>D426-Z426</f>
        <v>4702011.74</v>
      </c>
      <c r="AB426" s="37">
        <f>Z426/D426</f>
        <v>0.22165010097665952</v>
      </c>
      <c r="AC426" s="32"/>
    </row>
    <row r="427" spans="1:29" s="33" customFormat="1" ht="18" customHeight="1" x14ac:dyDescent="0.25">
      <c r="A427" s="36" t="s">
        <v>35</v>
      </c>
      <c r="B427" s="31">
        <f>[1]consoCURRENT!E9134</f>
        <v>1562000</v>
      </c>
      <c r="C427" s="31">
        <f>[1]consoCURRENT!F9134</f>
        <v>0</v>
      </c>
      <c r="D427" s="31">
        <f>[1]consoCURRENT!G9134</f>
        <v>1562000</v>
      </c>
      <c r="E427" s="31">
        <f>[1]consoCURRENT!H9134</f>
        <v>40815.5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40815.5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40815.5</v>
      </c>
      <c r="AA427" s="31">
        <f>D427-Z427</f>
        <v>1521184.5</v>
      </c>
      <c r="AB427" s="37">
        <f>Z427/D427</f>
        <v>2.6130281690140846E-2</v>
      </c>
      <c r="AC427" s="32"/>
    </row>
    <row r="428" spans="1:29" s="33" customFormat="1" ht="18" customHeight="1" x14ac:dyDescent="0.25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7"/>
      <c r="AC428" s="32"/>
    </row>
    <row r="429" spans="1:29" s="33" customFormat="1" ht="18" customHeight="1" x14ac:dyDescent="0.25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20">SUM(B426:B429)</f>
        <v>7603000</v>
      </c>
      <c r="C430" s="39">
        <f t="shared" si="220"/>
        <v>0</v>
      </c>
      <c r="D430" s="39">
        <f t="shared" si="220"/>
        <v>7603000</v>
      </c>
      <c r="E430" s="39">
        <f t="shared" si="220"/>
        <v>1379803.7600000002</v>
      </c>
      <c r="F430" s="39">
        <f t="shared" si="220"/>
        <v>0</v>
      </c>
      <c r="G430" s="39">
        <f t="shared" si="220"/>
        <v>0</v>
      </c>
      <c r="H430" s="39">
        <f t="shared" si="220"/>
        <v>0</v>
      </c>
      <c r="I430" s="39">
        <f t="shared" si="220"/>
        <v>0</v>
      </c>
      <c r="J430" s="39">
        <f t="shared" si="220"/>
        <v>0</v>
      </c>
      <c r="K430" s="39">
        <f t="shared" si="220"/>
        <v>0</v>
      </c>
      <c r="L430" s="39">
        <f t="shared" si="220"/>
        <v>0</v>
      </c>
      <c r="M430" s="39">
        <f t="shared" si="220"/>
        <v>0</v>
      </c>
      <c r="N430" s="39">
        <f t="shared" si="220"/>
        <v>0</v>
      </c>
      <c r="O430" s="39">
        <f t="shared" si="220"/>
        <v>820031.82000000007</v>
      </c>
      <c r="P430" s="39">
        <f t="shared" si="220"/>
        <v>559771.94000000018</v>
      </c>
      <c r="Q430" s="39">
        <f t="shared" si="220"/>
        <v>0</v>
      </c>
      <c r="R430" s="39">
        <f t="shared" si="220"/>
        <v>0</v>
      </c>
      <c r="S430" s="39">
        <f t="shared" si="220"/>
        <v>0</v>
      </c>
      <c r="T430" s="39">
        <f t="shared" si="220"/>
        <v>0</v>
      </c>
      <c r="U430" s="39">
        <f t="shared" si="220"/>
        <v>0</v>
      </c>
      <c r="V430" s="39">
        <f t="shared" si="220"/>
        <v>0</v>
      </c>
      <c r="W430" s="39">
        <f t="shared" si="220"/>
        <v>0</v>
      </c>
      <c r="X430" s="39">
        <f t="shared" si="220"/>
        <v>0</v>
      </c>
      <c r="Y430" s="39">
        <f t="shared" si="220"/>
        <v>0</v>
      </c>
      <c r="Z430" s="39">
        <f t="shared" si="220"/>
        <v>1379803.7600000002</v>
      </c>
      <c r="AA430" s="39">
        <f t="shared" si="220"/>
        <v>6223196.2400000002</v>
      </c>
      <c r="AB430" s="40">
        <f>Z430/D430</f>
        <v>0.1814814888859661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2">B431+B430</f>
        <v>7603000</v>
      </c>
      <c r="C432" s="39">
        <f t="shared" si="222"/>
        <v>0</v>
      </c>
      <c r="D432" s="39">
        <f t="shared" si="222"/>
        <v>7603000</v>
      </c>
      <c r="E432" s="39">
        <f t="shared" si="222"/>
        <v>1379803.7600000002</v>
      </c>
      <c r="F432" s="39">
        <f t="shared" si="222"/>
        <v>0</v>
      </c>
      <c r="G432" s="39">
        <f t="shared" si="222"/>
        <v>0</v>
      </c>
      <c r="H432" s="39">
        <f t="shared" si="222"/>
        <v>0</v>
      </c>
      <c r="I432" s="39">
        <f t="shared" si="222"/>
        <v>0</v>
      </c>
      <c r="J432" s="39">
        <f t="shared" si="222"/>
        <v>0</v>
      </c>
      <c r="K432" s="39">
        <f t="shared" si="222"/>
        <v>0</v>
      </c>
      <c r="L432" s="39">
        <f t="shared" si="222"/>
        <v>0</v>
      </c>
      <c r="M432" s="39">
        <f t="shared" si="222"/>
        <v>0</v>
      </c>
      <c r="N432" s="39">
        <f t="shared" si="222"/>
        <v>0</v>
      </c>
      <c r="O432" s="39">
        <f t="shared" si="222"/>
        <v>820031.82000000007</v>
      </c>
      <c r="P432" s="39">
        <f t="shared" si="222"/>
        <v>559771.94000000018</v>
      </c>
      <c r="Q432" s="39">
        <f t="shared" si="222"/>
        <v>0</v>
      </c>
      <c r="R432" s="39">
        <f t="shared" si="222"/>
        <v>0</v>
      </c>
      <c r="S432" s="39">
        <f t="shared" si="222"/>
        <v>0</v>
      </c>
      <c r="T432" s="39">
        <f t="shared" si="222"/>
        <v>0</v>
      </c>
      <c r="U432" s="39">
        <f t="shared" si="222"/>
        <v>0</v>
      </c>
      <c r="V432" s="39">
        <f t="shared" si="222"/>
        <v>0</v>
      </c>
      <c r="W432" s="39">
        <f t="shared" si="222"/>
        <v>0</v>
      </c>
      <c r="X432" s="39">
        <f t="shared" si="222"/>
        <v>0</v>
      </c>
      <c r="Y432" s="39">
        <f t="shared" si="222"/>
        <v>0</v>
      </c>
      <c r="Z432" s="39">
        <f t="shared" si="222"/>
        <v>1379803.7600000002</v>
      </c>
      <c r="AA432" s="39">
        <f t="shared" si="222"/>
        <v>6223196.2400000002</v>
      </c>
      <c r="AB432" s="40">
        <f>Z432/D432</f>
        <v>0.1814814888859661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3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5">
      <c r="A436" s="36" t="s">
        <v>34</v>
      </c>
      <c r="B436" s="31">
        <f>[1]consoCURRENT!E9234</f>
        <v>4220000</v>
      </c>
      <c r="C436" s="31">
        <f>[1]consoCURRENT!F9234</f>
        <v>0</v>
      </c>
      <c r="D436" s="31">
        <f>[1]consoCURRENT!G9234</f>
        <v>4220000</v>
      </c>
      <c r="E436" s="31">
        <f>[1]consoCURRENT!H9234</f>
        <v>835447.12999999989</v>
      </c>
      <c r="F436" s="31">
        <f>[1]consoCURRENT!I9234</f>
        <v>0</v>
      </c>
      <c r="G436" s="31">
        <f>[1]consoCURRENT!J9234</f>
        <v>0</v>
      </c>
      <c r="H436" s="31">
        <f>[1]consoCURRENT!K9234</f>
        <v>0</v>
      </c>
      <c r="I436" s="31">
        <f>[1]consoCURRENT!L9234</f>
        <v>0</v>
      </c>
      <c r="J436" s="31">
        <f>[1]consoCURRENT!M9234</f>
        <v>0</v>
      </c>
      <c r="K436" s="31">
        <f>[1]consoCURRENT!N9234</f>
        <v>0</v>
      </c>
      <c r="L436" s="31">
        <f>[1]consoCURRENT!O9234</f>
        <v>0</v>
      </c>
      <c r="M436" s="31">
        <f>[1]consoCURRENT!P9234</f>
        <v>0</v>
      </c>
      <c r="N436" s="31">
        <f>[1]consoCURRENT!Q9234</f>
        <v>233969.99</v>
      </c>
      <c r="O436" s="31">
        <f>[1]consoCURRENT!R9234</f>
        <v>330241.43</v>
      </c>
      <c r="P436" s="31">
        <f>[1]consoCURRENT!S9234</f>
        <v>271235.71000000002</v>
      </c>
      <c r="Q436" s="31">
        <f>[1]consoCURRENT!T9234</f>
        <v>0</v>
      </c>
      <c r="R436" s="31">
        <f>[1]consoCURRENT!U9234</f>
        <v>0</v>
      </c>
      <c r="S436" s="31">
        <f>[1]consoCURRENT!V9234</f>
        <v>0</v>
      </c>
      <c r="T436" s="31">
        <f>[1]consoCURRENT!W9234</f>
        <v>0</v>
      </c>
      <c r="U436" s="31">
        <f>[1]consoCURRENT!X9234</f>
        <v>0</v>
      </c>
      <c r="V436" s="31">
        <f>[1]consoCURRENT!Y9234</f>
        <v>0</v>
      </c>
      <c r="W436" s="31">
        <f>[1]consoCURRENT!Z9234</f>
        <v>0</v>
      </c>
      <c r="X436" s="31">
        <f>[1]consoCURRENT!AA9234</f>
        <v>0</v>
      </c>
      <c r="Y436" s="31">
        <f>[1]consoCURRENT!AB9234</f>
        <v>0</v>
      </c>
      <c r="Z436" s="31">
        <f>SUM(M436:Y436)</f>
        <v>835447.12999999989</v>
      </c>
      <c r="AA436" s="31">
        <f>D436-Z436</f>
        <v>3384552.87</v>
      </c>
      <c r="AB436" s="37">
        <f>Z436/D436</f>
        <v>0.19797325355450235</v>
      </c>
      <c r="AC436" s="32"/>
    </row>
    <row r="437" spans="1:29" s="33" customFormat="1" ht="18" customHeight="1" x14ac:dyDescent="0.25">
      <c r="A437" s="36" t="s">
        <v>35</v>
      </c>
      <c r="B437" s="31">
        <f>[1]consoCURRENT!E9347</f>
        <v>792000</v>
      </c>
      <c r="C437" s="31">
        <f>[1]consoCURRENT!F9347</f>
        <v>0</v>
      </c>
      <c r="D437" s="31">
        <f>[1]consoCURRENT!G9347</f>
        <v>792000</v>
      </c>
      <c r="E437" s="31">
        <f>[1]consoCURRENT!H9347</f>
        <v>321251.20999999996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146278.21000000002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3">SUM(M437:Y437)</f>
        <v>321251.21000000002</v>
      </c>
      <c r="AA437" s="31">
        <f>D437-Z437</f>
        <v>470748.79</v>
      </c>
      <c r="AB437" s="37">
        <f>Z437/D437</f>
        <v>0.40562021464646469</v>
      </c>
      <c r="AC437" s="32"/>
    </row>
    <row r="438" spans="1:29" s="33" customFormat="1" ht="18" customHeight="1" x14ac:dyDescent="0.25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5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3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4">SUM(B436:B439)</f>
        <v>5012000</v>
      </c>
      <c r="C440" s="39">
        <f t="shared" si="224"/>
        <v>0</v>
      </c>
      <c r="D440" s="39">
        <f t="shared" si="224"/>
        <v>5012000</v>
      </c>
      <c r="E440" s="39">
        <f t="shared" si="224"/>
        <v>1156698.3399999999</v>
      </c>
      <c r="F440" s="39">
        <f t="shared" si="224"/>
        <v>0</v>
      </c>
      <c r="G440" s="39">
        <f t="shared" si="224"/>
        <v>0</v>
      </c>
      <c r="H440" s="39">
        <f t="shared" si="224"/>
        <v>0</v>
      </c>
      <c r="I440" s="39">
        <f t="shared" si="224"/>
        <v>0</v>
      </c>
      <c r="J440" s="39">
        <f t="shared" si="224"/>
        <v>0</v>
      </c>
      <c r="K440" s="39">
        <f t="shared" si="224"/>
        <v>0</v>
      </c>
      <c r="L440" s="39">
        <f t="shared" si="224"/>
        <v>0</v>
      </c>
      <c r="M440" s="39">
        <f t="shared" si="224"/>
        <v>0</v>
      </c>
      <c r="N440" s="39">
        <f t="shared" si="224"/>
        <v>258969.99</v>
      </c>
      <c r="O440" s="39">
        <f t="shared" si="224"/>
        <v>480214.43</v>
      </c>
      <c r="P440" s="39">
        <f t="shared" si="224"/>
        <v>417513.92000000004</v>
      </c>
      <c r="Q440" s="39">
        <f t="shared" si="224"/>
        <v>0</v>
      </c>
      <c r="R440" s="39">
        <f t="shared" si="224"/>
        <v>0</v>
      </c>
      <c r="S440" s="39">
        <f t="shared" si="224"/>
        <v>0</v>
      </c>
      <c r="T440" s="39">
        <f t="shared" si="224"/>
        <v>0</v>
      </c>
      <c r="U440" s="39">
        <f t="shared" si="224"/>
        <v>0</v>
      </c>
      <c r="V440" s="39">
        <f t="shared" si="224"/>
        <v>0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1156698.3399999999</v>
      </c>
      <c r="AA440" s="39">
        <f t="shared" si="224"/>
        <v>3855301.66</v>
      </c>
      <c r="AB440" s="40">
        <f>Z440/D440</f>
        <v>0.23078578212290499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5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5012000</v>
      </c>
      <c r="C442" s="39">
        <f t="shared" si="226"/>
        <v>0</v>
      </c>
      <c r="D442" s="39">
        <f t="shared" si="226"/>
        <v>5012000</v>
      </c>
      <c r="E442" s="39">
        <f t="shared" si="226"/>
        <v>1156698.3399999999</v>
      </c>
      <c r="F442" s="39">
        <f t="shared" si="226"/>
        <v>0</v>
      </c>
      <c r="G442" s="39">
        <f t="shared" si="226"/>
        <v>0</v>
      </c>
      <c r="H442" s="39">
        <f t="shared" si="226"/>
        <v>0</v>
      </c>
      <c r="I442" s="39">
        <f t="shared" si="226"/>
        <v>0</v>
      </c>
      <c r="J442" s="39">
        <f t="shared" si="226"/>
        <v>0</v>
      </c>
      <c r="K442" s="39">
        <f t="shared" si="226"/>
        <v>0</v>
      </c>
      <c r="L442" s="39">
        <f t="shared" si="226"/>
        <v>0</v>
      </c>
      <c r="M442" s="39">
        <f t="shared" si="226"/>
        <v>0</v>
      </c>
      <c r="N442" s="39">
        <f t="shared" si="226"/>
        <v>258969.99</v>
      </c>
      <c r="O442" s="39">
        <f t="shared" si="226"/>
        <v>480214.43</v>
      </c>
      <c r="P442" s="39">
        <f t="shared" si="226"/>
        <v>417513.92000000004</v>
      </c>
      <c r="Q442" s="39">
        <f t="shared" si="226"/>
        <v>0</v>
      </c>
      <c r="R442" s="39">
        <f t="shared" si="226"/>
        <v>0</v>
      </c>
      <c r="S442" s="39">
        <f t="shared" si="226"/>
        <v>0</v>
      </c>
      <c r="T442" s="39">
        <f t="shared" si="226"/>
        <v>0</v>
      </c>
      <c r="U442" s="39">
        <f t="shared" si="226"/>
        <v>0</v>
      </c>
      <c r="V442" s="39">
        <f t="shared" si="226"/>
        <v>0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1156698.3399999999</v>
      </c>
      <c r="AA442" s="39">
        <f t="shared" si="226"/>
        <v>3855301.66</v>
      </c>
      <c r="AB442" s="40">
        <f>Z442/D442</f>
        <v>0.23078578212290499</v>
      </c>
      <c r="AC442" s="42"/>
    </row>
    <row r="443" spans="1:29" s="33" customFormat="1" ht="15" customHeight="1" x14ac:dyDescent="0.25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5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95" customHeight="1" x14ac:dyDescent="0.3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5">
      <c r="A446" s="36" t="s">
        <v>34</v>
      </c>
      <c r="B446" s="31">
        <f t="shared" ref="B446:C449" si="227">B266+B246+B236+B226+B216</f>
        <v>185183000</v>
      </c>
      <c r="C446" s="31">
        <f t="shared" si="227"/>
        <v>0</v>
      </c>
      <c r="D446" s="31">
        <f>D266+D256+D246+D236+D226+D216</f>
        <v>185183000</v>
      </c>
      <c r="E446" s="31">
        <f t="shared" ref="E446:Y451" si="228">E266+E256+E246+E236+E226+E216</f>
        <v>47480848.089999989</v>
      </c>
      <c r="F446" s="31">
        <f t="shared" si="228"/>
        <v>0</v>
      </c>
      <c r="G446" s="31">
        <f t="shared" si="228"/>
        <v>0</v>
      </c>
      <c r="H446" s="31">
        <f t="shared" si="228"/>
        <v>0</v>
      </c>
      <c r="I446" s="31">
        <f t="shared" si="228"/>
        <v>0</v>
      </c>
      <c r="J446" s="31">
        <f t="shared" si="228"/>
        <v>0</v>
      </c>
      <c r="K446" s="31">
        <f t="shared" si="228"/>
        <v>0</v>
      </c>
      <c r="L446" s="31">
        <f t="shared" si="228"/>
        <v>0</v>
      </c>
      <c r="M446" s="31">
        <f t="shared" si="228"/>
        <v>0</v>
      </c>
      <c r="N446" s="31">
        <f t="shared" si="228"/>
        <v>11914117.709999999</v>
      </c>
      <c r="O446" s="31">
        <f t="shared" si="228"/>
        <v>15241707.029999996</v>
      </c>
      <c r="P446" s="31">
        <f t="shared" si="228"/>
        <v>20325023.349999998</v>
      </c>
      <c r="Q446" s="31">
        <f t="shared" si="228"/>
        <v>0</v>
      </c>
      <c r="R446" s="31">
        <f t="shared" si="228"/>
        <v>0</v>
      </c>
      <c r="S446" s="31">
        <f t="shared" si="228"/>
        <v>0</v>
      </c>
      <c r="T446" s="31">
        <f t="shared" si="228"/>
        <v>0</v>
      </c>
      <c r="U446" s="31">
        <f t="shared" si="228"/>
        <v>0</v>
      </c>
      <c r="V446" s="31">
        <f t="shared" si="228"/>
        <v>0</v>
      </c>
      <c r="W446" s="31">
        <f t="shared" si="228"/>
        <v>0</v>
      </c>
      <c r="X446" s="31">
        <f t="shared" si="228"/>
        <v>0</v>
      </c>
      <c r="Y446" s="31">
        <f t="shared" si="228"/>
        <v>0</v>
      </c>
      <c r="Z446" s="31">
        <f>SUM(M446:Y446)</f>
        <v>47480848.089999989</v>
      </c>
      <c r="AA446" s="31">
        <f>D446-Z446</f>
        <v>137702151.91000003</v>
      </c>
      <c r="AB446" s="37">
        <f>Z446/D446</f>
        <v>0.25639960520134131</v>
      </c>
      <c r="AC446" s="32"/>
    </row>
    <row r="447" spans="1:29" s="33" customFormat="1" ht="18" customHeight="1" x14ac:dyDescent="0.25">
      <c r="A447" s="36" t="s">
        <v>35</v>
      </c>
      <c r="B447" s="31">
        <f t="shared" si="227"/>
        <v>1019233000</v>
      </c>
      <c r="C447" s="31">
        <f t="shared" si="227"/>
        <v>8.5215106082614511E-9</v>
      </c>
      <c r="D447" s="31">
        <f t="shared" ref="D447:S451" si="229">D267+D257+D247+D237+D227+D217</f>
        <v>1019233000</v>
      </c>
      <c r="E447" s="31">
        <f t="shared" si="229"/>
        <v>155278797.27999997</v>
      </c>
      <c r="F447" s="31">
        <f t="shared" si="229"/>
        <v>0</v>
      </c>
      <c r="G447" s="31">
        <f t="shared" si="229"/>
        <v>0</v>
      </c>
      <c r="H447" s="31">
        <f t="shared" si="229"/>
        <v>0</v>
      </c>
      <c r="I447" s="31">
        <f t="shared" si="229"/>
        <v>4248435.63</v>
      </c>
      <c r="J447" s="31">
        <f t="shared" si="229"/>
        <v>0</v>
      </c>
      <c r="K447" s="31">
        <f t="shared" si="229"/>
        <v>0</v>
      </c>
      <c r="L447" s="31">
        <f t="shared" si="229"/>
        <v>0</v>
      </c>
      <c r="M447" s="31">
        <f t="shared" si="229"/>
        <v>4248435.63</v>
      </c>
      <c r="N447" s="31">
        <f t="shared" si="229"/>
        <v>31738396.789999999</v>
      </c>
      <c r="O447" s="31">
        <f t="shared" si="229"/>
        <v>3832229.5100000002</v>
      </c>
      <c r="P447" s="31">
        <f t="shared" si="229"/>
        <v>115459735.34999999</v>
      </c>
      <c r="Q447" s="31">
        <f t="shared" si="229"/>
        <v>0</v>
      </c>
      <c r="R447" s="31">
        <f t="shared" si="229"/>
        <v>0</v>
      </c>
      <c r="S447" s="31">
        <f t="shared" si="229"/>
        <v>0</v>
      </c>
      <c r="T447" s="31">
        <f t="shared" si="228"/>
        <v>0</v>
      </c>
      <c r="U447" s="31">
        <f t="shared" si="228"/>
        <v>0</v>
      </c>
      <c r="V447" s="31">
        <f t="shared" si="228"/>
        <v>0</v>
      </c>
      <c r="W447" s="31">
        <f t="shared" si="228"/>
        <v>0</v>
      </c>
      <c r="X447" s="31">
        <f t="shared" si="228"/>
        <v>0</v>
      </c>
      <c r="Y447" s="31">
        <f t="shared" si="228"/>
        <v>0</v>
      </c>
      <c r="Z447" s="31">
        <f t="shared" ref="Z447:Z449" si="230">SUM(M447:Y447)</f>
        <v>155278797.28</v>
      </c>
      <c r="AA447" s="31">
        <f>D447-Z447</f>
        <v>863954202.72000003</v>
      </c>
      <c r="AB447" s="37">
        <f>Z447/D447</f>
        <v>0.152348675209692</v>
      </c>
      <c r="AC447" s="32"/>
    </row>
    <row r="448" spans="1:29" s="33" customFormat="1" ht="18" customHeight="1" x14ac:dyDescent="0.25">
      <c r="A448" s="36" t="s">
        <v>36</v>
      </c>
      <c r="B448" s="31">
        <f t="shared" si="227"/>
        <v>0</v>
      </c>
      <c r="C448" s="31">
        <f t="shared" si="227"/>
        <v>0</v>
      </c>
      <c r="D448" s="31">
        <f t="shared" si="229"/>
        <v>0</v>
      </c>
      <c r="E448" s="31">
        <f t="shared" si="228"/>
        <v>0</v>
      </c>
      <c r="F448" s="31">
        <f t="shared" si="228"/>
        <v>0</v>
      </c>
      <c r="G448" s="31">
        <f t="shared" si="228"/>
        <v>0</v>
      </c>
      <c r="H448" s="31">
        <f t="shared" si="228"/>
        <v>0</v>
      </c>
      <c r="I448" s="31">
        <f t="shared" si="228"/>
        <v>0</v>
      </c>
      <c r="J448" s="31">
        <f t="shared" si="228"/>
        <v>0</v>
      </c>
      <c r="K448" s="31">
        <f t="shared" si="228"/>
        <v>0</v>
      </c>
      <c r="L448" s="31">
        <f t="shared" si="228"/>
        <v>0</v>
      </c>
      <c r="M448" s="31">
        <f t="shared" si="228"/>
        <v>0</v>
      </c>
      <c r="N448" s="31">
        <f t="shared" si="228"/>
        <v>0</v>
      </c>
      <c r="O448" s="31">
        <f t="shared" si="228"/>
        <v>0</v>
      </c>
      <c r="P448" s="31">
        <f t="shared" si="228"/>
        <v>0</v>
      </c>
      <c r="Q448" s="31">
        <f t="shared" si="228"/>
        <v>0</v>
      </c>
      <c r="R448" s="31">
        <f t="shared" si="228"/>
        <v>0</v>
      </c>
      <c r="S448" s="31">
        <f t="shared" si="228"/>
        <v>0</v>
      </c>
      <c r="T448" s="31">
        <f t="shared" si="228"/>
        <v>0</v>
      </c>
      <c r="U448" s="31">
        <f t="shared" si="228"/>
        <v>0</v>
      </c>
      <c r="V448" s="31">
        <f t="shared" si="228"/>
        <v>0</v>
      </c>
      <c r="W448" s="31">
        <f t="shared" si="228"/>
        <v>0</v>
      </c>
      <c r="X448" s="31">
        <f t="shared" si="228"/>
        <v>0</v>
      </c>
      <c r="Y448" s="31">
        <f t="shared" si="228"/>
        <v>0</v>
      </c>
      <c r="Z448" s="31">
        <f t="shared" si="230"/>
        <v>0</v>
      </c>
      <c r="AA448" s="31">
        <f>D448-Z448</f>
        <v>0</v>
      </c>
      <c r="AB448" s="37"/>
      <c r="AC448" s="32"/>
    </row>
    <row r="449" spans="1:29" s="33" customFormat="1" ht="18" customHeight="1" x14ac:dyDescent="0.25">
      <c r="A449" s="36" t="s">
        <v>37</v>
      </c>
      <c r="B449" s="31">
        <f t="shared" si="227"/>
        <v>87748000</v>
      </c>
      <c r="C449" s="31">
        <f t="shared" si="227"/>
        <v>0</v>
      </c>
      <c r="D449" s="31">
        <f t="shared" si="229"/>
        <v>87748000</v>
      </c>
      <c r="E449" s="31">
        <f t="shared" si="228"/>
        <v>721350</v>
      </c>
      <c r="F449" s="31">
        <f t="shared" si="228"/>
        <v>0</v>
      </c>
      <c r="G449" s="31">
        <f t="shared" si="228"/>
        <v>0</v>
      </c>
      <c r="H449" s="31">
        <f t="shared" si="228"/>
        <v>0</v>
      </c>
      <c r="I449" s="31">
        <f t="shared" si="228"/>
        <v>0</v>
      </c>
      <c r="J449" s="31">
        <f t="shared" si="228"/>
        <v>0</v>
      </c>
      <c r="K449" s="31">
        <f t="shared" si="228"/>
        <v>0</v>
      </c>
      <c r="L449" s="31">
        <f t="shared" si="228"/>
        <v>0</v>
      </c>
      <c r="M449" s="31">
        <f t="shared" si="228"/>
        <v>0</v>
      </c>
      <c r="N449" s="31">
        <f t="shared" si="228"/>
        <v>0</v>
      </c>
      <c r="O449" s="31">
        <f t="shared" si="228"/>
        <v>0</v>
      </c>
      <c r="P449" s="31">
        <f t="shared" si="228"/>
        <v>721350</v>
      </c>
      <c r="Q449" s="31">
        <f t="shared" si="228"/>
        <v>0</v>
      </c>
      <c r="R449" s="31">
        <f t="shared" si="228"/>
        <v>0</v>
      </c>
      <c r="S449" s="31">
        <f t="shared" si="228"/>
        <v>0</v>
      </c>
      <c r="T449" s="31">
        <f t="shared" si="228"/>
        <v>0</v>
      </c>
      <c r="U449" s="31">
        <f t="shared" si="228"/>
        <v>0</v>
      </c>
      <c r="V449" s="31">
        <f t="shared" si="228"/>
        <v>0</v>
      </c>
      <c r="W449" s="31">
        <f t="shared" si="228"/>
        <v>0</v>
      </c>
      <c r="X449" s="31">
        <f t="shared" si="228"/>
        <v>0</v>
      </c>
      <c r="Y449" s="31">
        <f t="shared" si="228"/>
        <v>0</v>
      </c>
      <c r="Z449" s="31">
        <f t="shared" si="230"/>
        <v>721350</v>
      </c>
      <c r="AA449" s="31">
        <f>D449-Z449</f>
        <v>87026650</v>
      </c>
      <c r="AB449" s="37">
        <f>Z449/D449</f>
        <v>8.2207001868988463E-3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31">SUM(B446:B449)</f>
        <v>1292164000</v>
      </c>
      <c r="C450" s="39">
        <f t="shared" si="231"/>
        <v>8.5215106082614511E-9</v>
      </c>
      <c r="D450" s="39">
        <f t="shared" si="231"/>
        <v>1292164000</v>
      </c>
      <c r="E450" s="39">
        <f t="shared" si="231"/>
        <v>203480995.36999995</v>
      </c>
      <c r="F450" s="39">
        <f t="shared" si="231"/>
        <v>0</v>
      </c>
      <c r="G450" s="39">
        <f t="shared" si="231"/>
        <v>0</v>
      </c>
      <c r="H450" s="39">
        <f t="shared" si="231"/>
        <v>0</v>
      </c>
      <c r="I450" s="39">
        <f t="shared" si="231"/>
        <v>4248435.63</v>
      </c>
      <c r="J450" s="39">
        <f t="shared" si="231"/>
        <v>0</v>
      </c>
      <c r="K450" s="39">
        <f t="shared" si="231"/>
        <v>0</v>
      </c>
      <c r="L450" s="39">
        <f t="shared" si="231"/>
        <v>0</v>
      </c>
      <c r="M450" s="39">
        <f t="shared" si="231"/>
        <v>4248435.63</v>
      </c>
      <c r="N450" s="39">
        <f t="shared" si="231"/>
        <v>43652514.5</v>
      </c>
      <c r="O450" s="39">
        <f t="shared" si="231"/>
        <v>19073936.539999995</v>
      </c>
      <c r="P450" s="39">
        <f t="shared" si="231"/>
        <v>136506108.69999999</v>
      </c>
      <c r="Q450" s="39">
        <f t="shared" si="231"/>
        <v>0</v>
      </c>
      <c r="R450" s="39">
        <f t="shared" si="231"/>
        <v>0</v>
      </c>
      <c r="S450" s="39">
        <f t="shared" si="231"/>
        <v>0</v>
      </c>
      <c r="T450" s="39">
        <f t="shared" si="231"/>
        <v>0</v>
      </c>
      <c r="U450" s="39">
        <f t="shared" si="231"/>
        <v>0</v>
      </c>
      <c r="V450" s="39">
        <f t="shared" si="231"/>
        <v>0</v>
      </c>
      <c r="W450" s="39">
        <f t="shared" si="231"/>
        <v>0</v>
      </c>
      <c r="X450" s="39">
        <f t="shared" si="231"/>
        <v>0</v>
      </c>
      <c r="Y450" s="39">
        <f t="shared" si="231"/>
        <v>0</v>
      </c>
      <c r="Z450" s="39">
        <f t="shared" si="231"/>
        <v>203480995.37</v>
      </c>
      <c r="AA450" s="39">
        <f t="shared" si="231"/>
        <v>1088683004.6300001</v>
      </c>
      <c r="AB450" s="40">
        <f>Z450/D450</f>
        <v>0.15747304163403408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7317000</v>
      </c>
      <c r="C451" s="31">
        <f>C271+C251+C241+C231+C221</f>
        <v>0</v>
      </c>
      <c r="D451" s="31">
        <f t="shared" si="229"/>
        <v>7317000</v>
      </c>
      <c r="E451" s="31">
        <f t="shared" si="228"/>
        <v>1322517.8400000001</v>
      </c>
      <c r="F451" s="31">
        <f t="shared" si="228"/>
        <v>0</v>
      </c>
      <c r="G451" s="31">
        <f t="shared" si="228"/>
        <v>0</v>
      </c>
      <c r="H451" s="31">
        <f t="shared" si="228"/>
        <v>0</v>
      </c>
      <c r="I451" s="31">
        <f t="shared" si="228"/>
        <v>0</v>
      </c>
      <c r="J451" s="31">
        <f t="shared" si="228"/>
        <v>0</v>
      </c>
      <c r="K451" s="31">
        <f t="shared" si="228"/>
        <v>0</v>
      </c>
      <c r="L451" s="31">
        <f t="shared" si="228"/>
        <v>0</v>
      </c>
      <c r="M451" s="31">
        <f t="shared" si="228"/>
        <v>0</v>
      </c>
      <c r="N451" s="31">
        <f t="shared" si="228"/>
        <v>0</v>
      </c>
      <c r="O451" s="31">
        <f t="shared" si="228"/>
        <v>644463.72</v>
      </c>
      <c r="P451" s="31">
        <f t="shared" si="228"/>
        <v>678054.12</v>
      </c>
      <c r="Q451" s="31">
        <f t="shared" si="228"/>
        <v>0</v>
      </c>
      <c r="R451" s="31">
        <f t="shared" si="228"/>
        <v>0</v>
      </c>
      <c r="S451" s="31">
        <f t="shared" si="228"/>
        <v>0</v>
      </c>
      <c r="T451" s="31">
        <f t="shared" si="228"/>
        <v>0</v>
      </c>
      <c r="U451" s="31">
        <f t="shared" si="228"/>
        <v>0</v>
      </c>
      <c r="V451" s="31">
        <f t="shared" si="228"/>
        <v>0</v>
      </c>
      <c r="W451" s="31">
        <f t="shared" si="228"/>
        <v>0</v>
      </c>
      <c r="X451" s="31">
        <f t="shared" si="228"/>
        <v>0</v>
      </c>
      <c r="Y451" s="31">
        <f t="shared" si="228"/>
        <v>0</v>
      </c>
      <c r="Z451" s="31">
        <f t="shared" ref="Z451" si="232">SUM(M451:Y451)</f>
        <v>1322517.8399999999</v>
      </c>
      <c r="AA451" s="31">
        <f>D451-Z451</f>
        <v>5994482.1600000001</v>
      </c>
      <c r="AB451" s="37">
        <f>Z451/D451</f>
        <v>0.18074591225912257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3">B451+B450</f>
        <v>1299481000</v>
      </c>
      <c r="C452" s="39">
        <f t="shared" si="233"/>
        <v>8.5215106082614511E-9</v>
      </c>
      <c r="D452" s="39">
        <f t="shared" si="233"/>
        <v>1299481000</v>
      </c>
      <c r="E452" s="39">
        <f t="shared" si="233"/>
        <v>204803513.20999995</v>
      </c>
      <c r="F452" s="39">
        <f t="shared" si="233"/>
        <v>0</v>
      </c>
      <c r="G452" s="39">
        <f t="shared" si="233"/>
        <v>0</v>
      </c>
      <c r="H452" s="39">
        <f t="shared" si="233"/>
        <v>0</v>
      </c>
      <c r="I452" s="39">
        <f t="shared" si="233"/>
        <v>4248435.63</v>
      </c>
      <c r="J452" s="39">
        <f t="shared" si="233"/>
        <v>0</v>
      </c>
      <c r="K452" s="39">
        <f t="shared" si="233"/>
        <v>0</v>
      </c>
      <c r="L452" s="39">
        <f t="shared" si="233"/>
        <v>0</v>
      </c>
      <c r="M452" s="39">
        <f t="shared" si="233"/>
        <v>4248435.63</v>
      </c>
      <c r="N452" s="39">
        <f t="shared" si="233"/>
        <v>43652514.5</v>
      </c>
      <c r="O452" s="39">
        <f t="shared" si="233"/>
        <v>19718400.259999994</v>
      </c>
      <c r="P452" s="39">
        <f t="shared" si="233"/>
        <v>137184162.81999999</v>
      </c>
      <c r="Q452" s="39">
        <f t="shared" si="233"/>
        <v>0</v>
      </c>
      <c r="R452" s="39">
        <f t="shared" si="233"/>
        <v>0</v>
      </c>
      <c r="S452" s="39">
        <f t="shared" si="233"/>
        <v>0</v>
      </c>
      <c r="T452" s="39">
        <f t="shared" si="233"/>
        <v>0</v>
      </c>
      <c r="U452" s="39">
        <f t="shared" si="233"/>
        <v>0</v>
      </c>
      <c r="V452" s="39">
        <f t="shared" si="233"/>
        <v>0</v>
      </c>
      <c r="W452" s="39">
        <f t="shared" si="233"/>
        <v>0</v>
      </c>
      <c r="X452" s="39">
        <f t="shared" si="233"/>
        <v>0</v>
      </c>
      <c r="Y452" s="39">
        <f t="shared" si="233"/>
        <v>0</v>
      </c>
      <c r="Z452" s="39">
        <f t="shared" si="233"/>
        <v>204803513.21000001</v>
      </c>
      <c r="AA452" s="39">
        <f t="shared" si="233"/>
        <v>1094677486.7900002</v>
      </c>
      <c r="AB452" s="40">
        <f>Z452/D452</f>
        <v>0.15760408440754425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8"/>
    </row>
    <row r="455" spans="1:29" s="33" customFormat="1" ht="15" customHeight="1" x14ac:dyDescent="0.3">
      <c r="A455" s="52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53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3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5">
      <c r="A458" s="36" t="s">
        <v>34</v>
      </c>
      <c r="B458" s="31">
        <f>B468</f>
        <v>4790301000</v>
      </c>
      <c r="C458" s="31">
        <f t="shared" ref="C458:Y461" si="234">C468</f>
        <v>0</v>
      </c>
      <c r="D458" s="31">
        <f t="shared" si="234"/>
        <v>4790301000</v>
      </c>
      <c r="E458" s="31">
        <f t="shared" si="234"/>
        <v>934306332.63</v>
      </c>
      <c r="F458" s="31">
        <f t="shared" si="234"/>
        <v>0</v>
      </c>
      <c r="G458" s="31">
        <f t="shared" si="234"/>
        <v>0</v>
      </c>
      <c r="H458" s="31">
        <f t="shared" si="234"/>
        <v>0</v>
      </c>
      <c r="I458" s="31">
        <f t="shared" si="234"/>
        <v>825699639.57000005</v>
      </c>
      <c r="J458" s="31">
        <f t="shared" si="234"/>
        <v>0</v>
      </c>
      <c r="K458" s="31">
        <f t="shared" si="234"/>
        <v>0</v>
      </c>
      <c r="L458" s="31">
        <f t="shared" si="234"/>
        <v>0</v>
      </c>
      <c r="M458" s="31">
        <f t="shared" si="234"/>
        <v>825699639.57000005</v>
      </c>
      <c r="N458" s="31">
        <f t="shared" si="234"/>
        <v>31549484.350000001</v>
      </c>
      <c r="O458" s="31">
        <f t="shared" si="234"/>
        <v>33904894.030000001</v>
      </c>
      <c r="P458" s="31">
        <f t="shared" si="234"/>
        <v>43152314.68</v>
      </c>
      <c r="Q458" s="31">
        <f t="shared" si="234"/>
        <v>0</v>
      </c>
      <c r="R458" s="31">
        <f t="shared" si="234"/>
        <v>0</v>
      </c>
      <c r="S458" s="31">
        <f t="shared" si="234"/>
        <v>0</v>
      </c>
      <c r="T458" s="31">
        <f t="shared" si="234"/>
        <v>0</v>
      </c>
      <c r="U458" s="31">
        <f t="shared" si="234"/>
        <v>0</v>
      </c>
      <c r="V458" s="31">
        <f t="shared" si="234"/>
        <v>0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934306332.63</v>
      </c>
      <c r="AA458" s="31">
        <f>D458-Z458</f>
        <v>3855994667.3699999</v>
      </c>
      <c r="AB458" s="37">
        <f>Z458/D458</f>
        <v>0.19504125787293949</v>
      </c>
      <c r="AC458" s="32"/>
    </row>
    <row r="459" spans="1:29" s="33" customFormat="1" ht="18" customHeight="1" x14ac:dyDescent="0.25">
      <c r="A459" s="36" t="s">
        <v>35</v>
      </c>
      <c r="B459" s="31">
        <f t="shared" ref="B459:Q463" si="235">B469</f>
        <v>106464982000</v>
      </c>
      <c r="C459" s="31">
        <f t="shared" si="234"/>
        <v>-1.4901161193847656E-8</v>
      </c>
      <c r="D459" s="31">
        <f t="shared" si="234"/>
        <v>106464982000.00002</v>
      </c>
      <c r="E459" s="31">
        <f t="shared" si="234"/>
        <v>7610837133.5900011</v>
      </c>
      <c r="F459" s="31">
        <f t="shared" si="234"/>
        <v>0</v>
      </c>
      <c r="G459" s="31">
        <f t="shared" si="234"/>
        <v>0</v>
      </c>
      <c r="H459" s="31">
        <f t="shared" si="234"/>
        <v>0</v>
      </c>
      <c r="I459" s="31">
        <f t="shared" si="234"/>
        <v>264836525.59</v>
      </c>
      <c r="J459" s="31">
        <f t="shared" si="234"/>
        <v>0</v>
      </c>
      <c r="K459" s="31">
        <f t="shared" si="234"/>
        <v>0</v>
      </c>
      <c r="L459" s="31">
        <f t="shared" si="234"/>
        <v>0</v>
      </c>
      <c r="M459" s="31">
        <f t="shared" si="234"/>
        <v>264836525.59</v>
      </c>
      <c r="N459" s="31">
        <f t="shared" si="234"/>
        <v>25114328.98</v>
      </c>
      <c r="O459" s="31">
        <f t="shared" si="234"/>
        <v>6206952166.96</v>
      </c>
      <c r="P459" s="31">
        <f t="shared" si="234"/>
        <v>1113934112.0599999</v>
      </c>
      <c r="Q459" s="31">
        <f t="shared" si="234"/>
        <v>0</v>
      </c>
      <c r="R459" s="31">
        <f t="shared" si="234"/>
        <v>0</v>
      </c>
      <c r="S459" s="31">
        <f t="shared" si="234"/>
        <v>0</v>
      </c>
      <c r="T459" s="31">
        <f t="shared" si="234"/>
        <v>0</v>
      </c>
      <c r="U459" s="31">
        <f t="shared" si="234"/>
        <v>0</v>
      </c>
      <c r="V459" s="31">
        <f t="shared" si="234"/>
        <v>0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7610837133.5900002</v>
      </c>
      <c r="AA459" s="31">
        <f>D459-Z459</f>
        <v>98854144866.410019</v>
      </c>
      <c r="AB459" s="37">
        <f>Z459/D459</f>
        <v>7.148676485560293E-2</v>
      </c>
      <c r="AC459" s="32"/>
    </row>
    <row r="460" spans="1:29" s="33" customFormat="1" ht="18" customHeight="1" x14ac:dyDescent="0.25">
      <c r="A460" s="36" t="s">
        <v>36</v>
      </c>
      <c r="B460" s="31">
        <f t="shared" si="235"/>
        <v>509561000</v>
      </c>
      <c r="C460" s="31">
        <f t="shared" si="234"/>
        <v>0</v>
      </c>
      <c r="D460" s="31">
        <f t="shared" si="234"/>
        <v>509561000</v>
      </c>
      <c r="E460" s="31">
        <f t="shared" si="234"/>
        <v>784080</v>
      </c>
      <c r="F460" s="31">
        <f t="shared" si="234"/>
        <v>0</v>
      </c>
      <c r="G460" s="31">
        <f t="shared" si="234"/>
        <v>0</v>
      </c>
      <c r="H460" s="31">
        <f t="shared" si="234"/>
        <v>0</v>
      </c>
      <c r="I460" s="31">
        <f t="shared" si="234"/>
        <v>0</v>
      </c>
      <c r="J460" s="31">
        <f t="shared" si="234"/>
        <v>0</v>
      </c>
      <c r="K460" s="31">
        <f t="shared" si="234"/>
        <v>0</v>
      </c>
      <c r="L460" s="31">
        <f t="shared" si="234"/>
        <v>0</v>
      </c>
      <c r="M460" s="31">
        <f t="shared" si="234"/>
        <v>0</v>
      </c>
      <c r="N460" s="31">
        <f t="shared" si="234"/>
        <v>0</v>
      </c>
      <c r="O460" s="31">
        <f t="shared" si="234"/>
        <v>784080</v>
      </c>
      <c r="P460" s="31">
        <f t="shared" si="234"/>
        <v>0</v>
      </c>
      <c r="Q460" s="31">
        <f t="shared" si="234"/>
        <v>0</v>
      </c>
      <c r="R460" s="31">
        <f t="shared" si="234"/>
        <v>0</v>
      </c>
      <c r="S460" s="31">
        <f t="shared" si="234"/>
        <v>0</v>
      </c>
      <c r="T460" s="31">
        <f t="shared" si="234"/>
        <v>0</v>
      </c>
      <c r="U460" s="31">
        <f t="shared" si="234"/>
        <v>0</v>
      </c>
      <c r="V460" s="31">
        <f t="shared" si="234"/>
        <v>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784080</v>
      </c>
      <c r="AA460" s="31">
        <f>D460-Z460</f>
        <v>508776920</v>
      </c>
      <c r="AB460" s="37">
        <f>Z460/D460</f>
        <v>1.5387362847627663E-3</v>
      </c>
      <c r="AC460" s="32"/>
    </row>
    <row r="461" spans="1:29" s="33" customFormat="1" ht="18" customHeight="1" x14ac:dyDescent="0.25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111764844000</v>
      </c>
      <c r="C462" s="39">
        <f t="shared" si="237"/>
        <v>-1.4901161193847656E-8</v>
      </c>
      <c r="D462" s="39">
        <f t="shared" si="237"/>
        <v>111764844000.00002</v>
      </c>
      <c r="E462" s="39">
        <f t="shared" si="237"/>
        <v>8545927546.2200012</v>
      </c>
      <c r="F462" s="39">
        <f t="shared" si="237"/>
        <v>0</v>
      </c>
      <c r="G462" s="39">
        <f t="shared" si="237"/>
        <v>0</v>
      </c>
      <c r="H462" s="39">
        <f t="shared" si="237"/>
        <v>0</v>
      </c>
      <c r="I462" s="39">
        <f t="shared" si="237"/>
        <v>1090536165.1600001</v>
      </c>
      <c r="J462" s="39">
        <f t="shared" si="237"/>
        <v>0</v>
      </c>
      <c r="K462" s="39">
        <f t="shared" si="237"/>
        <v>0</v>
      </c>
      <c r="L462" s="39">
        <f t="shared" si="237"/>
        <v>0</v>
      </c>
      <c r="M462" s="39">
        <f t="shared" si="237"/>
        <v>1090536165.1600001</v>
      </c>
      <c r="N462" s="39">
        <f t="shared" si="237"/>
        <v>56663813.329999998</v>
      </c>
      <c r="O462" s="39">
        <f t="shared" si="237"/>
        <v>6241641140.9899998</v>
      </c>
      <c r="P462" s="39">
        <f t="shared" si="237"/>
        <v>1157086426.74</v>
      </c>
      <c r="Q462" s="39">
        <f t="shared" si="237"/>
        <v>0</v>
      </c>
      <c r="R462" s="39">
        <f t="shared" si="237"/>
        <v>0</v>
      </c>
      <c r="S462" s="39">
        <f t="shared" si="237"/>
        <v>0</v>
      </c>
      <c r="T462" s="39">
        <f t="shared" si="237"/>
        <v>0</v>
      </c>
      <c r="U462" s="39">
        <f t="shared" si="237"/>
        <v>0</v>
      </c>
      <c r="V462" s="39">
        <f t="shared" si="237"/>
        <v>0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8545927546.2200003</v>
      </c>
      <c r="AA462" s="39">
        <f t="shared" si="237"/>
        <v>103218916453.78001</v>
      </c>
      <c r="AB462" s="40">
        <f>Z462/D462</f>
        <v>7.6463467762904039E-2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5"/>
        <v>0</v>
      </c>
      <c r="D463" s="31">
        <f t="shared" si="235"/>
        <v>0</v>
      </c>
      <c r="E463" s="31">
        <f t="shared" si="235"/>
        <v>0</v>
      </c>
      <c r="F463" s="31">
        <f t="shared" si="235"/>
        <v>0</v>
      </c>
      <c r="G463" s="31">
        <f t="shared" si="235"/>
        <v>0</v>
      </c>
      <c r="H463" s="31">
        <f t="shared" si="235"/>
        <v>0</v>
      </c>
      <c r="I463" s="31">
        <f t="shared" si="235"/>
        <v>0</v>
      </c>
      <c r="J463" s="31">
        <f t="shared" si="235"/>
        <v>0</v>
      </c>
      <c r="K463" s="31">
        <f t="shared" si="235"/>
        <v>0</v>
      </c>
      <c r="L463" s="31">
        <f t="shared" si="235"/>
        <v>0</v>
      </c>
      <c r="M463" s="31">
        <f t="shared" si="235"/>
        <v>0</v>
      </c>
      <c r="N463" s="31">
        <f t="shared" si="235"/>
        <v>0</v>
      </c>
      <c r="O463" s="31">
        <f t="shared" si="235"/>
        <v>0</v>
      </c>
      <c r="P463" s="31">
        <f t="shared" si="235"/>
        <v>0</v>
      </c>
      <c r="Q463" s="31">
        <f t="shared" si="235"/>
        <v>0</v>
      </c>
      <c r="R463" s="31">
        <f t="shared" ref="R463:AN463" si="238">R473</f>
        <v>0</v>
      </c>
      <c r="S463" s="31">
        <f t="shared" si="238"/>
        <v>0</v>
      </c>
      <c r="T463" s="31">
        <f t="shared" si="238"/>
        <v>0</v>
      </c>
      <c r="U463" s="31">
        <f t="shared" si="238"/>
        <v>0</v>
      </c>
      <c r="V463" s="31">
        <f t="shared" si="238"/>
        <v>0</v>
      </c>
      <c r="W463" s="31">
        <f t="shared" si="238"/>
        <v>0</v>
      </c>
      <c r="X463" s="31">
        <f t="shared" si="238"/>
        <v>0</v>
      </c>
      <c r="Y463" s="31">
        <f t="shared" si="238"/>
        <v>0</v>
      </c>
      <c r="Z463" s="31">
        <f t="shared" ref="Z463" si="239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40">B463+B462</f>
        <v>111764844000</v>
      </c>
      <c r="C464" s="39">
        <f t="shared" si="240"/>
        <v>-1.4901161193847656E-8</v>
      </c>
      <c r="D464" s="39">
        <f t="shared" si="240"/>
        <v>111764844000.00002</v>
      </c>
      <c r="E464" s="39">
        <f t="shared" si="240"/>
        <v>8545927546.2200012</v>
      </c>
      <c r="F464" s="39">
        <f t="shared" si="240"/>
        <v>0</v>
      </c>
      <c r="G464" s="39">
        <f t="shared" si="240"/>
        <v>0</v>
      </c>
      <c r="H464" s="39">
        <f t="shared" si="240"/>
        <v>0</v>
      </c>
      <c r="I464" s="39">
        <f t="shared" si="240"/>
        <v>1090536165.1600001</v>
      </c>
      <c r="J464" s="39">
        <f t="shared" si="240"/>
        <v>0</v>
      </c>
      <c r="K464" s="39">
        <f t="shared" si="240"/>
        <v>0</v>
      </c>
      <c r="L464" s="39">
        <f t="shared" si="240"/>
        <v>0</v>
      </c>
      <c r="M464" s="39">
        <f t="shared" si="240"/>
        <v>1090536165.1600001</v>
      </c>
      <c r="N464" s="39">
        <f t="shared" si="240"/>
        <v>56663813.329999998</v>
      </c>
      <c r="O464" s="39">
        <f t="shared" si="240"/>
        <v>6241641140.9899998</v>
      </c>
      <c r="P464" s="39">
        <f t="shared" si="240"/>
        <v>1157086426.74</v>
      </c>
      <c r="Q464" s="39">
        <f t="shared" si="240"/>
        <v>0</v>
      </c>
      <c r="R464" s="39">
        <f t="shared" si="240"/>
        <v>0</v>
      </c>
      <c r="S464" s="39">
        <f t="shared" si="240"/>
        <v>0</v>
      </c>
      <c r="T464" s="39">
        <f t="shared" si="240"/>
        <v>0</v>
      </c>
      <c r="U464" s="39">
        <f t="shared" si="240"/>
        <v>0</v>
      </c>
      <c r="V464" s="39">
        <f t="shared" si="240"/>
        <v>0</v>
      </c>
      <c r="W464" s="39">
        <f t="shared" si="240"/>
        <v>0</v>
      </c>
      <c r="X464" s="39">
        <f t="shared" si="240"/>
        <v>0</v>
      </c>
      <c r="Y464" s="39">
        <f t="shared" si="240"/>
        <v>0</v>
      </c>
      <c r="Z464" s="39">
        <f t="shared" si="240"/>
        <v>8545927546.2200003</v>
      </c>
      <c r="AA464" s="39">
        <f t="shared" si="240"/>
        <v>103218916453.78001</v>
      </c>
      <c r="AB464" s="40">
        <f>Z464/D464</f>
        <v>7.6463467762904039E-2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3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5">
      <c r="A468" s="36" t="s">
        <v>34</v>
      </c>
      <c r="B468" s="31">
        <f>B478+B488+B671+B684</f>
        <v>4790301000</v>
      </c>
      <c r="C468" s="31">
        <f t="shared" ref="C468:Y473" si="241">C478+C488+C671+C684</f>
        <v>0</v>
      </c>
      <c r="D468" s="31">
        <f t="shared" si="241"/>
        <v>4790301000</v>
      </c>
      <c r="E468" s="31">
        <f t="shared" si="241"/>
        <v>934306332.63</v>
      </c>
      <c r="F468" s="31">
        <f t="shared" si="241"/>
        <v>0</v>
      </c>
      <c r="G468" s="31">
        <f t="shared" si="241"/>
        <v>0</v>
      </c>
      <c r="H468" s="31">
        <f t="shared" si="241"/>
        <v>0</v>
      </c>
      <c r="I468" s="31">
        <f t="shared" si="241"/>
        <v>825699639.57000005</v>
      </c>
      <c r="J468" s="31">
        <f t="shared" si="241"/>
        <v>0</v>
      </c>
      <c r="K468" s="31">
        <f t="shared" si="241"/>
        <v>0</v>
      </c>
      <c r="L468" s="31">
        <f t="shared" si="241"/>
        <v>0</v>
      </c>
      <c r="M468" s="31">
        <f t="shared" si="241"/>
        <v>825699639.57000005</v>
      </c>
      <c r="N468" s="31">
        <f t="shared" si="241"/>
        <v>31549484.350000001</v>
      </c>
      <c r="O468" s="31">
        <f t="shared" si="241"/>
        <v>33904894.030000001</v>
      </c>
      <c r="P468" s="31">
        <f t="shared" si="241"/>
        <v>43152314.68</v>
      </c>
      <c r="Q468" s="31">
        <f t="shared" si="241"/>
        <v>0</v>
      </c>
      <c r="R468" s="31">
        <f t="shared" si="241"/>
        <v>0</v>
      </c>
      <c r="S468" s="31">
        <f t="shared" si="241"/>
        <v>0</v>
      </c>
      <c r="T468" s="31">
        <f t="shared" si="241"/>
        <v>0</v>
      </c>
      <c r="U468" s="31">
        <f t="shared" si="241"/>
        <v>0</v>
      </c>
      <c r="V468" s="31">
        <f t="shared" si="241"/>
        <v>0</v>
      </c>
      <c r="W468" s="31">
        <f t="shared" si="241"/>
        <v>0</v>
      </c>
      <c r="X468" s="31">
        <f t="shared" si="241"/>
        <v>0</v>
      </c>
      <c r="Y468" s="31">
        <f t="shared" si="241"/>
        <v>0</v>
      </c>
      <c r="Z468" s="31">
        <f>SUM(M468:Y468)</f>
        <v>934306332.63</v>
      </c>
      <c r="AA468" s="31">
        <f>D468-Z468</f>
        <v>3855994667.3699999</v>
      </c>
      <c r="AB468" s="37">
        <f>Z468/D468</f>
        <v>0.19504125787293949</v>
      </c>
      <c r="AC468" s="32"/>
    </row>
    <row r="469" spans="1:29" s="33" customFormat="1" ht="18" customHeight="1" x14ac:dyDescent="0.25">
      <c r="A469" s="36" t="s">
        <v>35</v>
      </c>
      <c r="B469" s="31">
        <f t="shared" ref="B469:Q473" si="242">B479+B489+B672+B685</f>
        <v>106464982000</v>
      </c>
      <c r="C469" s="31">
        <f t="shared" si="242"/>
        <v>-1.4901161193847656E-8</v>
      </c>
      <c r="D469" s="31">
        <f t="shared" si="242"/>
        <v>106464982000.00002</v>
      </c>
      <c r="E469" s="31">
        <f t="shared" si="242"/>
        <v>7610837133.5900011</v>
      </c>
      <c r="F469" s="31">
        <f t="shared" si="242"/>
        <v>0</v>
      </c>
      <c r="G469" s="31">
        <f t="shared" si="242"/>
        <v>0</v>
      </c>
      <c r="H469" s="31">
        <f t="shared" si="242"/>
        <v>0</v>
      </c>
      <c r="I469" s="31">
        <f t="shared" si="242"/>
        <v>264836525.59</v>
      </c>
      <c r="J469" s="31">
        <f t="shared" si="242"/>
        <v>0</v>
      </c>
      <c r="K469" s="31">
        <f t="shared" si="242"/>
        <v>0</v>
      </c>
      <c r="L469" s="31">
        <f t="shared" si="242"/>
        <v>0</v>
      </c>
      <c r="M469" s="31">
        <f t="shared" si="242"/>
        <v>264836525.59</v>
      </c>
      <c r="N469" s="31">
        <f t="shared" si="242"/>
        <v>25114328.98</v>
      </c>
      <c r="O469" s="31">
        <f t="shared" si="242"/>
        <v>6206952166.96</v>
      </c>
      <c r="P469" s="31">
        <f t="shared" si="242"/>
        <v>1113934112.0599999</v>
      </c>
      <c r="Q469" s="31">
        <f t="shared" si="242"/>
        <v>0</v>
      </c>
      <c r="R469" s="31">
        <f t="shared" si="241"/>
        <v>0</v>
      </c>
      <c r="S469" s="31">
        <f t="shared" si="241"/>
        <v>0</v>
      </c>
      <c r="T469" s="31">
        <f t="shared" si="241"/>
        <v>0</v>
      </c>
      <c r="U469" s="31">
        <f t="shared" si="241"/>
        <v>0</v>
      </c>
      <c r="V469" s="31">
        <f t="shared" si="241"/>
        <v>0</v>
      </c>
      <c r="W469" s="31">
        <f t="shared" si="241"/>
        <v>0</v>
      </c>
      <c r="X469" s="31">
        <f t="shared" si="241"/>
        <v>0</v>
      </c>
      <c r="Y469" s="31">
        <f t="shared" si="241"/>
        <v>0</v>
      </c>
      <c r="Z469" s="31">
        <f t="shared" ref="Z469:Z471" si="243">SUM(M469:Y469)</f>
        <v>7610837133.5900002</v>
      </c>
      <c r="AA469" s="31">
        <f>D469-Z469</f>
        <v>98854144866.410019</v>
      </c>
      <c r="AB469" s="37">
        <f>Z469/D469</f>
        <v>7.148676485560293E-2</v>
      </c>
      <c r="AC469" s="32"/>
    </row>
    <row r="470" spans="1:29" s="33" customFormat="1" ht="18" customHeight="1" x14ac:dyDescent="0.25">
      <c r="A470" s="36" t="s">
        <v>36</v>
      </c>
      <c r="B470" s="31">
        <f t="shared" si="242"/>
        <v>509561000</v>
      </c>
      <c r="C470" s="31">
        <f t="shared" si="241"/>
        <v>0</v>
      </c>
      <c r="D470" s="31">
        <f t="shared" si="241"/>
        <v>509561000</v>
      </c>
      <c r="E470" s="31">
        <f t="shared" si="241"/>
        <v>784080</v>
      </c>
      <c r="F470" s="31">
        <f t="shared" si="241"/>
        <v>0</v>
      </c>
      <c r="G470" s="31">
        <f t="shared" si="241"/>
        <v>0</v>
      </c>
      <c r="H470" s="31">
        <f t="shared" si="241"/>
        <v>0</v>
      </c>
      <c r="I470" s="31">
        <f t="shared" si="241"/>
        <v>0</v>
      </c>
      <c r="J470" s="31">
        <f t="shared" si="241"/>
        <v>0</v>
      </c>
      <c r="K470" s="31">
        <f t="shared" si="241"/>
        <v>0</v>
      </c>
      <c r="L470" s="31">
        <f t="shared" si="241"/>
        <v>0</v>
      </c>
      <c r="M470" s="31">
        <f t="shared" si="241"/>
        <v>0</v>
      </c>
      <c r="N470" s="31">
        <f t="shared" si="241"/>
        <v>0</v>
      </c>
      <c r="O470" s="31">
        <f t="shared" si="241"/>
        <v>784080</v>
      </c>
      <c r="P470" s="31">
        <f t="shared" si="241"/>
        <v>0</v>
      </c>
      <c r="Q470" s="31">
        <f t="shared" si="241"/>
        <v>0</v>
      </c>
      <c r="R470" s="31">
        <f t="shared" si="241"/>
        <v>0</v>
      </c>
      <c r="S470" s="31">
        <f t="shared" si="241"/>
        <v>0</v>
      </c>
      <c r="T470" s="31">
        <f t="shared" si="241"/>
        <v>0</v>
      </c>
      <c r="U470" s="31">
        <f t="shared" si="241"/>
        <v>0</v>
      </c>
      <c r="V470" s="31">
        <f t="shared" si="241"/>
        <v>0</v>
      </c>
      <c r="W470" s="31">
        <f t="shared" si="241"/>
        <v>0</v>
      </c>
      <c r="X470" s="31">
        <f t="shared" si="241"/>
        <v>0</v>
      </c>
      <c r="Y470" s="31">
        <f t="shared" si="241"/>
        <v>0</v>
      </c>
      <c r="Z470" s="31">
        <f t="shared" si="243"/>
        <v>784080</v>
      </c>
      <c r="AA470" s="31">
        <f>D470-Z470</f>
        <v>508776920</v>
      </c>
      <c r="AB470" s="37">
        <f>Z470/D470</f>
        <v>1.5387362847627663E-3</v>
      </c>
      <c r="AC470" s="32"/>
    </row>
    <row r="471" spans="1:29" s="33" customFormat="1" ht="18" customHeight="1" x14ac:dyDescent="0.25">
      <c r="A471" s="36" t="s">
        <v>37</v>
      </c>
      <c r="B471" s="31">
        <f t="shared" si="242"/>
        <v>0</v>
      </c>
      <c r="C471" s="31">
        <f t="shared" si="241"/>
        <v>0</v>
      </c>
      <c r="D471" s="31">
        <f t="shared" si="241"/>
        <v>0</v>
      </c>
      <c r="E471" s="31">
        <f t="shared" si="241"/>
        <v>0</v>
      </c>
      <c r="F471" s="31">
        <f t="shared" si="241"/>
        <v>0</v>
      </c>
      <c r="G471" s="31">
        <f t="shared" si="241"/>
        <v>0</v>
      </c>
      <c r="H471" s="31">
        <f t="shared" si="241"/>
        <v>0</v>
      </c>
      <c r="I471" s="31">
        <f t="shared" si="241"/>
        <v>0</v>
      </c>
      <c r="J471" s="31">
        <f t="shared" si="241"/>
        <v>0</v>
      </c>
      <c r="K471" s="31">
        <f t="shared" si="241"/>
        <v>0</v>
      </c>
      <c r="L471" s="31">
        <f t="shared" si="241"/>
        <v>0</v>
      </c>
      <c r="M471" s="31">
        <f t="shared" si="241"/>
        <v>0</v>
      </c>
      <c r="N471" s="31">
        <f t="shared" si="241"/>
        <v>0</v>
      </c>
      <c r="O471" s="31">
        <f t="shared" si="241"/>
        <v>0</v>
      </c>
      <c r="P471" s="31">
        <f t="shared" si="241"/>
        <v>0</v>
      </c>
      <c r="Q471" s="31">
        <f t="shared" si="241"/>
        <v>0</v>
      </c>
      <c r="R471" s="31">
        <f t="shared" si="241"/>
        <v>0</v>
      </c>
      <c r="S471" s="31">
        <f t="shared" si="241"/>
        <v>0</v>
      </c>
      <c r="T471" s="31">
        <f t="shared" si="241"/>
        <v>0</v>
      </c>
      <c r="U471" s="31">
        <f t="shared" si="241"/>
        <v>0</v>
      </c>
      <c r="V471" s="31">
        <f t="shared" si="241"/>
        <v>0</v>
      </c>
      <c r="W471" s="31">
        <f t="shared" si="241"/>
        <v>0</v>
      </c>
      <c r="X471" s="31">
        <f t="shared" si="241"/>
        <v>0</v>
      </c>
      <c r="Y471" s="31">
        <f t="shared" si="241"/>
        <v>0</v>
      </c>
      <c r="Z471" s="31">
        <f t="shared" si="243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4">SUM(B468:B471)</f>
        <v>111764844000</v>
      </c>
      <c r="C472" s="39">
        <f t="shared" si="244"/>
        <v>-1.4901161193847656E-8</v>
      </c>
      <c r="D472" s="39">
        <f t="shared" si="244"/>
        <v>111764844000.00002</v>
      </c>
      <c r="E472" s="39">
        <f t="shared" si="244"/>
        <v>8545927546.2200012</v>
      </c>
      <c r="F472" s="39">
        <f t="shared" si="244"/>
        <v>0</v>
      </c>
      <c r="G472" s="39">
        <f t="shared" si="244"/>
        <v>0</v>
      </c>
      <c r="H472" s="39">
        <f t="shared" si="244"/>
        <v>0</v>
      </c>
      <c r="I472" s="39">
        <f t="shared" si="244"/>
        <v>1090536165.1600001</v>
      </c>
      <c r="J472" s="39">
        <f t="shared" si="244"/>
        <v>0</v>
      </c>
      <c r="K472" s="39">
        <f t="shared" si="244"/>
        <v>0</v>
      </c>
      <c r="L472" s="39">
        <f t="shared" si="244"/>
        <v>0</v>
      </c>
      <c r="M472" s="39">
        <f t="shared" si="244"/>
        <v>1090536165.1600001</v>
      </c>
      <c r="N472" s="39">
        <f t="shared" si="244"/>
        <v>56663813.329999998</v>
      </c>
      <c r="O472" s="39">
        <f t="shared" si="244"/>
        <v>6241641140.9899998</v>
      </c>
      <c r="P472" s="39">
        <f t="shared" si="244"/>
        <v>1157086426.74</v>
      </c>
      <c r="Q472" s="39">
        <f t="shared" si="244"/>
        <v>0</v>
      </c>
      <c r="R472" s="39">
        <f t="shared" si="244"/>
        <v>0</v>
      </c>
      <c r="S472" s="39">
        <f t="shared" si="244"/>
        <v>0</v>
      </c>
      <c r="T472" s="39">
        <f t="shared" si="244"/>
        <v>0</v>
      </c>
      <c r="U472" s="39">
        <f t="shared" si="244"/>
        <v>0</v>
      </c>
      <c r="V472" s="39">
        <f t="shared" si="244"/>
        <v>0</v>
      </c>
      <c r="W472" s="39">
        <f t="shared" si="244"/>
        <v>0</v>
      </c>
      <c r="X472" s="39">
        <f t="shared" si="244"/>
        <v>0</v>
      </c>
      <c r="Y472" s="39">
        <f t="shared" si="244"/>
        <v>0</v>
      </c>
      <c r="Z472" s="39">
        <f t="shared" si="244"/>
        <v>8545927546.2200003</v>
      </c>
      <c r="AA472" s="39">
        <f t="shared" si="244"/>
        <v>103218916453.78001</v>
      </c>
      <c r="AB472" s="40">
        <f>Z472/D472</f>
        <v>7.6463467762904039E-2</v>
      </c>
      <c r="AC472" s="32"/>
    </row>
    <row r="473" spans="1:29" s="33" customFormat="1" ht="18" customHeight="1" x14ac:dyDescent="0.25">
      <c r="A473" s="41" t="s">
        <v>39</v>
      </c>
      <c r="B473" s="31">
        <f t="shared" si="242"/>
        <v>0</v>
      </c>
      <c r="C473" s="31">
        <f t="shared" si="241"/>
        <v>0</v>
      </c>
      <c r="D473" s="31">
        <f t="shared" si="241"/>
        <v>0</v>
      </c>
      <c r="E473" s="31">
        <f t="shared" si="241"/>
        <v>0</v>
      </c>
      <c r="F473" s="31">
        <f t="shared" si="241"/>
        <v>0</v>
      </c>
      <c r="G473" s="31">
        <f t="shared" si="241"/>
        <v>0</v>
      </c>
      <c r="H473" s="31">
        <f t="shared" si="241"/>
        <v>0</v>
      </c>
      <c r="I473" s="31">
        <f t="shared" si="241"/>
        <v>0</v>
      </c>
      <c r="J473" s="31">
        <f t="shared" si="241"/>
        <v>0</v>
      </c>
      <c r="K473" s="31">
        <f t="shared" si="241"/>
        <v>0</v>
      </c>
      <c r="L473" s="31">
        <f t="shared" si="241"/>
        <v>0</v>
      </c>
      <c r="M473" s="31">
        <f t="shared" si="241"/>
        <v>0</v>
      </c>
      <c r="N473" s="31">
        <f t="shared" si="241"/>
        <v>0</v>
      </c>
      <c r="O473" s="31">
        <f t="shared" si="241"/>
        <v>0</v>
      </c>
      <c r="P473" s="31">
        <f t="shared" si="241"/>
        <v>0</v>
      </c>
      <c r="Q473" s="31">
        <f t="shared" si="241"/>
        <v>0</v>
      </c>
      <c r="R473" s="31">
        <f t="shared" si="241"/>
        <v>0</v>
      </c>
      <c r="S473" s="31">
        <f t="shared" si="241"/>
        <v>0</v>
      </c>
      <c r="T473" s="31">
        <f t="shared" si="241"/>
        <v>0</v>
      </c>
      <c r="U473" s="31">
        <f t="shared" si="241"/>
        <v>0</v>
      </c>
      <c r="V473" s="31">
        <f t="shared" si="241"/>
        <v>0</v>
      </c>
      <c r="W473" s="31">
        <f t="shared" si="241"/>
        <v>0</v>
      </c>
      <c r="X473" s="31">
        <f t="shared" si="241"/>
        <v>0</v>
      </c>
      <c r="Y473" s="31">
        <f t="shared" si="241"/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6">B473+B472</f>
        <v>111764844000</v>
      </c>
      <c r="C474" s="39">
        <f t="shared" si="246"/>
        <v>-1.4901161193847656E-8</v>
      </c>
      <c r="D474" s="39">
        <f t="shared" si="246"/>
        <v>111764844000.00002</v>
      </c>
      <c r="E474" s="39">
        <f t="shared" si="246"/>
        <v>8545927546.2200012</v>
      </c>
      <c r="F474" s="39">
        <f t="shared" si="246"/>
        <v>0</v>
      </c>
      <c r="G474" s="39">
        <f t="shared" si="246"/>
        <v>0</v>
      </c>
      <c r="H474" s="39">
        <f t="shared" si="246"/>
        <v>0</v>
      </c>
      <c r="I474" s="39">
        <f t="shared" si="246"/>
        <v>1090536165.1600001</v>
      </c>
      <c r="J474" s="39">
        <f t="shared" si="246"/>
        <v>0</v>
      </c>
      <c r="K474" s="39">
        <f t="shared" si="246"/>
        <v>0</v>
      </c>
      <c r="L474" s="39">
        <f t="shared" si="246"/>
        <v>0</v>
      </c>
      <c r="M474" s="39">
        <f t="shared" si="246"/>
        <v>1090536165.1600001</v>
      </c>
      <c r="N474" s="39">
        <f t="shared" si="246"/>
        <v>56663813.329999998</v>
      </c>
      <c r="O474" s="39">
        <f t="shared" si="246"/>
        <v>6241641140.9899998</v>
      </c>
      <c r="P474" s="39">
        <f t="shared" si="246"/>
        <v>1157086426.74</v>
      </c>
      <c r="Q474" s="39">
        <f t="shared" si="246"/>
        <v>0</v>
      </c>
      <c r="R474" s="39">
        <f t="shared" si="246"/>
        <v>0</v>
      </c>
      <c r="S474" s="39">
        <f t="shared" si="246"/>
        <v>0</v>
      </c>
      <c r="T474" s="39">
        <f t="shared" si="246"/>
        <v>0</v>
      </c>
      <c r="U474" s="39">
        <f t="shared" si="246"/>
        <v>0</v>
      </c>
      <c r="V474" s="39">
        <f t="shared" si="246"/>
        <v>0</v>
      </c>
      <c r="W474" s="39">
        <f t="shared" si="246"/>
        <v>0</v>
      </c>
      <c r="X474" s="39">
        <f t="shared" si="246"/>
        <v>0</v>
      </c>
      <c r="Y474" s="39">
        <f t="shared" si="246"/>
        <v>0</v>
      </c>
      <c r="Z474" s="39">
        <f t="shared" si="246"/>
        <v>8545927546.2200003</v>
      </c>
      <c r="AA474" s="39">
        <f t="shared" si="246"/>
        <v>103218916453.78001</v>
      </c>
      <c r="AB474" s="40">
        <f>Z474/D474</f>
        <v>7.6463467762904039E-2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3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5">
      <c r="A478" s="36" t="s">
        <v>34</v>
      </c>
      <c r="B478" s="31">
        <f>[1]consoCURRENT!E9879</f>
        <v>4551717000</v>
      </c>
      <c r="C478" s="31">
        <f>[1]consoCURRENT!F9879</f>
        <v>0</v>
      </c>
      <c r="D478" s="31">
        <f>[1]consoCURRENT!G9879</f>
        <v>4551717000</v>
      </c>
      <c r="E478" s="31">
        <f>[1]consoCURRENT!H9879</f>
        <v>871634701.15999997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825699639.57000005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825699639.57000005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24045323.550000001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871634701.15999997</v>
      </c>
      <c r="AA478" s="31">
        <f>D478-Z478</f>
        <v>3680082298.8400002</v>
      </c>
      <c r="AB478" s="37">
        <f>Z478/D478</f>
        <v>0.19149580282781201</v>
      </c>
      <c r="AC478" s="32"/>
    </row>
    <row r="479" spans="1:29" s="33" customFormat="1" ht="18" customHeight="1" x14ac:dyDescent="0.25">
      <c r="A479" s="36" t="s">
        <v>35</v>
      </c>
      <c r="B479" s="31">
        <f>[1]consoCURRENT!E9992</f>
        <v>103704692000</v>
      </c>
      <c r="C479" s="31">
        <f>[1]consoCURRENT!F9992</f>
        <v>-1.4901161193847656E-8</v>
      </c>
      <c r="D479" s="31">
        <f>[1]consoCURRENT!G9992</f>
        <v>103704692000.00002</v>
      </c>
      <c r="E479" s="31">
        <f>[1]consoCURRENT!H9992</f>
        <v>7456037670.2400007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240263955.87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240263955.87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1043079507.65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7">SUM(M479:Y479)</f>
        <v>7456037670.2399998</v>
      </c>
      <c r="AA479" s="31">
        <f>D479-Z479</f>
        <v>96248654329.76001</v>
      </c>
      <c r="AB479" s="37">
        <f>Z479/D479</f>
        <v>7.1896820929182245E-2</v>
      </c>
      <c r="AC479" s="32"/>
    </row>
    <row r="480" spans="1:29" s="33" customFormat="1" ht="18" customHeight="1" x14ac:dyDescent="0.25">
      <c r="A480" s="36" t="s">
        <v>36</v>
      </c>
      <c r="B480" s="31">
        <f>[1]consoCURRENT!E9998</f>
        <v>509561000</v>
      </c>
      <c r="C480" s="31">
        <f>[1]consoCURRENT!F9998</f>
        <v>0</v>
      </c>
      <c r="D480" s="31">
        <f>[1]consoCURRENT!G9998</f>
        <v>509561000</v>
      </c>
      <c r="E480" s="31">
        <f>[1]consoCURRENT!H9998</f>
        <v>784080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7"/>
        <v>784080</v>
      </c>
      <c r="AA480" s="31">
        <f>D480-Z480</f>
        <v>508776920</v>
      </c>
      <c r="AB480" s="37">
        <f>Z480/D480</f>
        <v>1.5387362847627663E-3</v>
      </c>
      <c r="AC480" s="32"/>
    </row>
    <row r="481" spans="1:29" s="33" customFormat="1" ht="18" customHeight="1" x14ac:dyDescent="0.25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7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8">SUM(B478:B481)</f>
        <v>108765970000</v>
      </c>
      <c r="C482" s="39">
        <f t="shared" si="248"/>
        <v>-1.4901161193847656E-8</v>
      </c>
      <c r="D482" s="39">
        <f t="shared" si="248"/>
        <v>108765970000.00002</v>
      </c>
      <c r="E482" s="39">
        <f t="shared" si="248"/>
        <v>8328456451.4000006</v>
      </c>
      <c r="F482" s="39">
        <f t="shared" si="248"/>
        <v>0</v>
      </c>
      <c r="G482" s="39">
        <f t="shared" si="248"/>
        <v>0</v>
      </c>
      <c r="H482" s="39">
        <f t="shared" si="248"/>
        <v>0</v>
      </c>
      <c r="I482" s="39">
        <f t="shared" si="248"/>
        <v>1065963595.4400001</v>
      </c>
      <c r="J482" s="39">
        <f t="shared" si="248"/>
        <v>0</v>
      </c>
      <c r="K482" s="39">
        <f t="shared" si="248"/>
        <v>0</v>
      </c>
      <c r="L482" s="39">
        <f t="shared" si="248"/>
        <v>0</v>
      </c>
      <c r="M482" s="39">
        <f t="shared" si="248"/>
        <v>1065963595.4400001</v>
      </c>
      <c r="N482" s="39">
        <f t="shared" si="248"/>
        <v>11172715.480000002</v>
      </c>
      <c r="O482" s="39">
        <f t="shared" si="248"/>
        <v>6184195309.2800007</v>
      </c>
      <c r="P482" s="39">
        <f t="shared" si="248"/>
        <v>1067124831.1999999</v>
      </c>
      <c r="Q482" s="39">
        <f t="shared" si="248"/>
        <v>0</v>
      </c>
      <c r="R482" s="39">
        <f t="shared" si="248"/>
        <v>0</v>
      </c>
      <c r="S482" s="39">
        <f t="shared" si="248"/>
        <v>0</v>
      </c>
      <c r="T482" s="39">
        <f t="shared" si="248"/>
        <v>0</v>
      </c>
      <c r="U482" s="39">
        <f t="shared" si="248"/>
        <v>0</v>
      </c>
      <c r="V482" s="39">
        <f t="shared" si="248"/>
        <v>0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8328456451.3999996</v>
      </c>
      <c r="AA482" s="39">
        <f t="shared" si="248"/>
        <v>100437513548.60001</v>
      </c>
      <c r="AB482" s="40">
        <f>Z482/D482</f>
        <v>7.6572262918263856E-2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9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50">B483+B482</f>
        <v>108765970000</v>
      </c>
      <c r="C484" s="39">
        <f t="shared" si="250"/>
        <v>-1.4901161193847656E-8</v>
      </c>
      <c r="D484" s="39">
        <f t="shared" si="250"/>
        <v>108765970000.00002</v>
      </c>
      <c r="E484" s="39">
        <f t="shared" si="250"/>
        <v>8328456451.4000006</v>
      </c>
      <c r="F484" s="39">
        <f t="shared" si="250"/>
        <v>0</v>
      </c>
      <c r="G484" s="39">
        <f t="shared" si="250"/>
        <v>0</v>
      </c>
      <c r="H484" s="39">
        <f t="shared" si="250"/>
        <v>0</v>
      </c>
      <c r="I484" s="39">
        <f t="shared" si="250"/>
        <v>1065963595.4400001</v>
      </c>
      <c r="J484" s="39">
        <f t="shared" si="250"/>
        <v>0</v>
      </c>
      <c r="K484" s="39">
        <f t="shared" si="250"/>
        <v>0</v>
      </c>
      <c r="L484" s="39">
        <f t="shared" si="250"/>
        <v>0</v>
      </c>
      <c r="M484" s="39">
        <f t="shared" si="250"/>
        <v>1065963595.4400001</v>
      </c>
      <c r="N484" s="39">
        <f t="shared" si="250"/>
        <v>11172715.480000002</v>
      </c>
      <c r="O484" s="39">
        <f t="shared" si="250"/>
        <v>6184195309.2800007</v>
      </c>
      <c r="P484" s="39">
        <f t="shared" si="250"/>
        <v>1067124831.1999999</v>
      </c>
      <c r="Q484" s="39">
        <f t="shared" si="250"/>
        <v>0</v>
      </c>
      <c r="R484" s="39">
        <f t="shared" si="250"/>
        <v>0</v>
      </c>
      <c r="S484" s="39">
        <f t="shared" si="250"/>
        <v>0</v>
      </c>
      <c r="T484" s="39">
        <f t="shared" si="250"/>
        <v>0</v>
      </c>
      <c r="U484" s="39">
        <f t="shared" si="250"/>
        <v>0</v>
      </c>
      <c r="V484" s="39">
        <f t="shared" si="250"/>
        <v>0</v>
      </c>
      <c r="W484" s="39">
        <f t="shared" si="250"/>
        <v>0</v>
      </c>
      <c r="X484" s="39">
        <f t="shared" si="250"/>
        <v>0</v>
      </c>
      <c r="Y484" s="39">
        <f t="shared" si="250"/>
        <v>0</v>
      </c>
      <c r="Z484" s="39">
        <f t="shared" si="250"/>
        <v>8328456451.3999996</v>
      </c>
      <c r="AA484" s="39">
        <f t="shared" si="250"/>
        <v>100437513548.60001</v>
      </c>
      <c r="AB484" s="40">
        <f>Z484/D484</f>
        <v>7.6572262918263856E-2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3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5">
      <c r="A488" s="36" t="s">
        <v>34</v>
      </c>
      <c r="B488" s="31">
        <f t="shared" ref="B488:Q491" si="251">B498+B508+B518+B528+B538+B548+B558+B568+B578+B588+B598+B608+B618+B628+B638+B648+B658</f>
        <v>238584000</v>
      </c>
      <c r="C488" s="31">
        <f t="shared" si="251"/>
        <v>0</v>
      </c>
      <c r="D488" s="31">
        <f>D498+D508+D518+D528+D538+D548+D558+D568+D578+D588+D598+D608+D618+D628+D638+D648+D658</f>
        <v>238584000</v>
      </c>
      <c r="E488" s="31">
        <f t="shared" ref="E488:Y491" si="252">E498+E508+E518+E528+E538+E548+E558+E568+E578+E588+E598+E608+E618+E628+E638+E648+E658</f>
        <v>62671631.469999999</v>
      </c>
      <c r="F488" s="31">
        <f t="shared" si="252"/>
        <v>0</v>
      </c>
      <c r="G488" s="31">
        <f t="shared" si="252"/>
        <v>0</v>
      </c>
      <c r="H488" s="31">
        <f t="shared" si="252"/>
        <v>0</v>
      </c>
      <c r="I488" s="31">
        <f t="shared" si="252"/>
        <v>0</v>
      </c>
      <c r="J488" s="31">
        <f t="shared" si="252"/>
        <v>0</v>
      </c>
      <c r="K488" s="31">
        <f t="shared" si="252"/>
        <v>0</v>
      </c>
      <c r="L488" s="31">
        <f t="shared" si="252"/>
        <v>0</v>
      </c>
      <c r="M488" s="31">
        <f t="shared" si="252"/>
        <v>0</v>
      </c>
      <c r="N488" s="31">
        <f t="shared" si="252"/>
        <v>22239120.120000001</v>
      </c>
      <c r="O488" s="31">
        <f t="shared" si="252"/>
        <v>21325520.219999999</v>
      </c>
      <c r="P488" s="31">
        <f t="shared" si="252"/>
        <v>19106991.129999999</v>
      </c>
      <c r="Q488" s="31">
        <f t="shared" si="252"/>
        <v>0</v>
      </c>
      <c r="R488" s="31">
        <f t="shared" si="252"/>
        <v>0</v>
      </c>
      <c r="S488" s="31">
        <f t="shared" si="252"/>
        <v>0</v>
      </c>
      <c r="T488" s="31">
        <f t="shared" si="252"/>
        <v>0</v>
      </c>
      <c r="U488" s="31">
        <f t="shared" si="252"/>
        <v>0</v>
      </c>
      <c r="V488" s="31">
        <f t="shared" si="252"/>
        <v>0</v>
      </c>
      <c r="W488" s="31">
        <f t="shared" si="252"/>
        <v>0</v>
      </c>
      <c r="X488" s="31">
        <f t="shared" si="252"/>
        <v>0</v>
      </c>
      <c r="Y488" s="31">
        <f t="shared" si="252"/>
        <v>0</v>
      </c>
      <c r="Z488" s="31">
        <f>SUM(M488:Y488)</f>
        <v>62671631.469999999</v>
      </c>
      <c r="AA488" s="31">
        <f>D488-Z488</f>
        <v>175912368.53</v>
      </c>
      <c r="AB488" s="37">
        <f>Z488/D488</f>
        <v>0.26268161934580692</v>
      </c>
      <c r="AC488" s="32"/>
    </row>
    <row r="489" spans="1:29" s="33" customFormat="1" ht="18" customHeight="1" x14ac:dyDescent="0.25">
      <c r="A489" s="36" t="s">
        <v>35</v>
      </c>
      <c r="B489" s="31">
        <f t="shared" si="251"/>
        <v>2760290000</v>
      </c>
      <c r="C489" s="31">
        <f t="shared" si="251"/>
        <v>0</v>
      </c>
      <c r="D489" s="31">
        <f t="shared" si="251"/>
        <v>2760289999.9999995</v>
      </c>
      <c r="E489" s="31">
        <f t="shared" si="251"/>
        <v>154799463.34999999</v>
      </c>
      <c r="F489" s="31">
        <f t="shared" si="251"/>
        <v>0</v>
      </c>
      <c r="G489" s="31">
        <f t="shared" si="251"/>
        <v>0</v>
      </c>
      <c r="H489" s="31">
        <f t="shared" si="251"/>
        <v>0</v>
      </c>
      <c r="I489" s="31">
        <f t="shared" si="251"/>
        <v>24572569.719999999</v>
      </c>
      <c r="J489" s="31">
        <f t="shared" si="251"/>
        <v>0</v>
      </c>
      <c r="K489" s="31">
        <f t="shared" si="251"/>
        <v>0</v>
      </c>
      <c r="L489" s="31">
        <f t="shared" si="251"/>
        <v>0</v>
      </c>
      <c r="M489" s="31">
        <f t="shared" si="251"/>
        <v>24572569.719999999</v>
      </c>
      <c r="N489" s="31">
        <f t="shared" si="251"/>
        <v>23251977.73</v>
      </c>
      <c r="O489" s="31">
        <f t="shared" si="251"/>
        <v>36120311.490000002</v>
      </c>
      <c r="P489" s="31">
        <f t="shared" si="251"/>
        <v>70854604.409999996</v>
      </c>
      <c r="Q489" s="31">
        <f t="shared" si="251"/>
        <v>0</v>
      </c>
      <c r="R489" s="31">
        <f t="shared" si="252"/>
        <v>0</v>
      </c>
      <c r="S489" s="31">
        <f t="shared" si="252"/>
        <v>0</v>
      </c>
      <c r="T489" s="31">
        <f t="shared" si="252"/>
        <v>0</v>
      </c>
      <c r="U489" s="31">
        <f t="shared" si="252"/>
        <v>0</v>
      </c>
      <c r="V489" s="31">
        <f t="shared" si="252"/>
        <v>0</v>
      </c>
      <c r="W489" s="31">
        <f t="shared" si="252"/>
        <v>0</v>
      </c>
      <c r="X489" s="31">
        <f t="shared" si="252"/>
        <v>0</v>
      </c>
      <c r="Y489" s="31">
        <f t="shared" si="252"/>
        <v>0</v>
      </c>
      <c r="Z489" s="31">
        <f t="shared" ref="Z489:Z491" si="253">SUM(M489:Y489)</f>
        <v>154799463.34999999</v>
      </c>
      <c r="AA489" s="31">
        <f>D489-Z489</f>
        <v>2605490536.6499996</v>
      </c>
      <c r="AB489" s="37">
        <f>Z489/D489</f>
        <v>5.6080869528201752E-2</v>
      </c>
      <c r="AC489" s="32"/>
    </row>
    <row r="490" spans="1:29" s="33" customFormat="1" ht="18" customHeight="1" x14ac:dyDescent="0.25">
      <c r="A490" s="36" t="s">
        <v>36</v>
      </c>
      <c r="B490" s="31">
        <f t="shared" si="251"/>
        <v>0</v>
      </c>
      <c r="C490" s="31">
        <f t="shared" si="251"/>
        <v>0</v>
      </c>
      <c r="D490" s="31">
        <f t="shared" si="251"/>
        <v>0</v>
      </c>
      <c r="E490" s="31">
        <f t="shared" si="251"/>
        <v>0</v>
      </c>
      <c r="F490" s="31">
        <f t="shared" si="251"/>
        <v>0</v>
      </c>
      <c r="G490" s="31">
        <f t="shared" si="251"/>
        <v>0</v>
      </c>
      <c r="H490" s="31">
        <f t="shared" si="251"/>
        <v>0</v>
      </c>
      <c r="I490" s="31">
        <f t="shared" si="251"/>
        <v>0</v>
      </c>
      <c r="J490" s="31">
        <f t="shared" si="251"/>
        <v>0</v>
      </c>
      <c r="K490" s="31">
        <f t="shared" si="251"/>
        <v>0</v>
      </c>
      <c r="L490" s="31">
        <f t="shared" si="251"/>
        <v>0</v>
      </c>
      <c r="M490" s="31">
        <f t="shared" si="251"/>
        <v>0</v>
      </c>
      <c r="N490" s="31">
        <f t="shared" si="251"/>
        <v>0</v>
      </c>
      <c r="O490" s="31">
        <f t="shared" si="251"/>
        <v>0</v>
      </c>
      <c r="P490" s="31">
        <f t="shared" si="251"/>
        <v>0</v>
      </c>
      <c r="Q490" s="31">
        <f t="shared" si="251"/>
        <v>0</v>
      </c>
      <c r="R490" s="31">
        <f t="shared" si="252"/>
        <v>0</v>
      </c>
      <c r="S490" s="31">
        <f t="shared" si="252"/>
        <v>0</v>
      </c>
      <c r="T490" s="31">
        <f t="shared" si="252"/>
        <v>0</v>
      </c>
      <c r="U490" s="31">
        <f t="shared" si="252"/>
        <v>0</v>
      </c>
      <c r="V490" s="31">
        <f t="shared" si="252"/>
        <v>0</v>
      </c>
      <c r="W490" s="31">
        <f t="shared" si="252"/>
        <v>0</v>
      </c>
      <c r="X490" s="31">
        <f t="shared" si="252"/>
        <v>0</v>
      </c>
      <c r="Y490" s="31">
        <f t="shared" si="252"/>
        <v>0</v>
      </c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5">
      <c r="A491" s="36" t="s">
        <v>37</v>
      </c>
      <c r="B491" s="31">
        <f t="shared" si="251"/>
        <v>0</v>
      </c>
      <c r="C491" s="31">
        <f t="shared" si="251"/>
        <v>0</v>
      </c>
      <c r="D491" s="31">
        <f t="shared" si="251"/>
        <v>0</v>
      </c>
      <c r="E491" s="31">
        <f t="shared" si="251"/>
        <v>0</v>
      </c>
      <c r="F491" s="31">
        <f t="shared" si="251"/>
        <v>0</v>
      </c>
      <c r="G491" s="31">
        <f t="shared" si="251"/>
        <v>0</v>
      </c>
      <c r="H491" s="31">
        <f t="shared" si="251"/>
        <v>0</v>
      </c>
      <c r="I491" s="31">
        <f t="shared" si="251"/>
        <v>0</v>
      </c>
      <c r="J491" s="31">
        <f t="shared" si="251"/>
        <v>0</v>
      </c>
      <c r="K491" s="31">
        <f t="shared" si="251"/>
        <v>0</v>
      </c>
      <c r="L491" s="31">
        <f t="shared" si="251"/>
        <v>0</v>
      </c>
      <c r="M491" s="31">
        <f t="shared" si="251"/>
        <v>0</v>
      </c>
      <c r="N491" s="31">
        <f t="shared" si="251"/>
        <v>0</v>
      </c>
      <c r="O491" s="31">
        <f t="shared" si="251"/>
        <v>0</v>
      </c>
      <c r="P491" s="31">
        <f t="shared" si="251"/>
        <v>0</v>
      </c>
      <c r="Q491" s="31">
        <f t="shared" si="251"/>
        <v>0</v>
      </c>
      <c r="R491" s="31">
        <f t="shared" si="252"/>
        <v>0</v>
      </c>
      <c r="S491" s="31">
        <f t="shared" si="252"/>
        <v>0</v>
      </c>
      <c r="T491" s="31">
        <f t="shared" si="252"/>
        <v>0</v>
      </c>
      <c r="U491" s="31">
        <f t="shared" si="252"/>
        <v>0</v>
      </c>
      <c r="V491" s="31">
        <f t="shared" si="252"/>
        <v>0</v>
      </c>
      <c r="W491" s="31">
        <f t="shared" si="252"/>
        <v>0</v>
      </c>
      <c r="X491" s="31">
        <f t="shared" si="252"/>
        <v>0</v>
      </c>
      <c r="Y491" s="31">
        <f t="shared" si="252"/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" si="254">SUM(B488:B491)</f>
        <v>2998874000</v>
      </c>
      <c r="C492" s="39">
        <f t="shared" ref="C492" si="255">SUM(C488:C491)</f>
        <v>0</v>
      </c>
      <c r="D492" s="39">
        <f>SUM(D488:D491)</f>
        <v>2998873999.9999995</v>
      </c>
      <c r="E492" s="39">
        <f t="shared" ref="E492:AA492" si="256">SUM(E488:E491)</f>
        <v>217471094.81999999</v>
      </c>
      <c r="F492" s="39">
        <f t="shared" si="256"/>
        <v>0</v>
      </c>
      <c r="G492" s="39">
        <f t="shared" si="256"/>
        <v>0</v>
      </c>
      <c r="H492" s="39">
        <f t="shared" si="256"/>
        <v>0</v>
      </c>
      <c r="I492" s="39">
        <f t="shared" si="256"/>
        <v>24572569.719999999</v>
      </c>
      <c r="J492" s="39">
        <f t="shared" si="256"/>
        <v>0</v>
      </c>
      <c r="K492" s="39">
        <f t="shared" si="256"/>
        <v>0</v>
      </c>
      <c r="L492" s="39">
        <f t="shared" si="256"/>
        <v>0</v>
      </c>
      <c r="M492" s="39">
        <f t="shared" si="256"/>
        <v>24572569.719999999</v>
      </c>
      <c r="N492" s="39">
        <f t="shared" si="256"/>
        <v>45491097.850000001</v>
      </c>
      <c r="O492" s="39">
        <f t="shared" si="256"/>
        <v>57445831.710000001</v>
      </c>
      <c r="P492" s="39">
        <f t="shared" si="256"/>
        <v>89961595.539999992</v>
      </c>
      <c r="Q492" s="39">
        <f t="shared" si="256"/>
        <v>0</v>
      </c>
      <c r="R492" s="39">
        <f t="shared" si="256"/>
        <v>0</v>
      </c>
      <c r="S492" s="39">
        <f t="shared" si="256"/>
        <v>0</v>
      </c>
      <c r="T492" s="39">
        <f t="shared" si="256"/>
        <v>0</v>
      </c>
      <c r="U492" s="39">
        <f t="shared" si="256"/>
        <v>0</v>
      </c>
      <c r="V492" s="39">
        <f t="shared" si="256"/>
        <v>0</v>
      </c>
      <c r="W492" s="39">
        <f t="shared" si="256"/>
        <v>0</v>
      </c>
      <c r="X492" s="39">
        <f t="shared" si="256"/>
        <v>0</v>
      </c>
      <c r="Y492" s="39">
        <f t="shared" si="256"/>
        <v>0</v>
      </c>
      <c r="Z492" s="39">
        <f t="shared" si="256"/>
        <v>217471094.81999999</v>
      </c>
      <c r="AA492" s="39">
        <f t="shared" si="256"/>
        <v>2781402905.1799998</v>
      </c>
      <c r="AB492" s="40">
        <f>Z492/D492</f>
        <v>7.2517583206230085E-2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7">B503+B513+B523+B533+B543+B553+B563+B573+B583+B593+B603+B613+B623+B633+B643+B653+B663</f>
        <v>0</v>
      </c>
      <c r="C493" s="31">
        <f t="shared" si="257"/>
        <v>0</v>
      </c>
      <c r="D493" s="31">
        <f t="shared" si="257"/>
        <v>0</v>
      </c>
      <c r="E493" s="31">
        <f t="shared" si="257"/>
        <v>0</v>
      </c>
      <c r="F493" s="31">
        <f t="shared" si="257"/>
        <v>0</v>
      </c>
      <c r="G493" s="31">
        <f t="shared" si="257"/>
        <v>0</v>
      </c>
      <c r="H493" s="31">
        <f t="shared" si="257"/>
        <v>0</v>
      </c>
      <c r="I493" s="31">
        <f t="shared" si="257"/>
        <v>0</v>
      </c>
      <c r="J493" s="31">
        <f t="shared" si="257"/>
        <v>0</v>
      </c>
      <c r="K493" s="31">
        <f t="shared" si="257"/>
        <v>0</v>
      </c>
      <c r="L493" s="31">
        <f t="shared" si="257"/>
        <v>0</v>
      </c>
      <c r="M493" s="31">
        <f t="shared" si="257"/>
        <v>0</v>
      </c>
      <c r="N493" s="31">
        <f t="shared" si="257"/>
        <v>0</v>
      </c>
      <c r="O493" s="31">
        <f t="shared" si="257"/>
        <v>0</v>
      </c>
      <c r="P493" s="31">
        <f t="shared" si="257"/>
        <v>0</v>
      </c>
      <c r="Q493" s="31">
        <f t="shared" si="257"/>
        <v>0</v>
      </c>
      <c r="R493" s="31">
        <f t="shared" si="257"/>
        <v>0</v>
      </c>
      <c r="S493" s="31">
        <f t="shared" si="257"/>
        <v>0</v>
      </c>
      <c r="T493" s="31">
        <f t="shared" si="257"/>
        <v>0</v>
      </c>
      <c r="U493" s="31">
        <f t="shared" si="257"/>
        <v>0</v>
      </c>
      <c r="V493" s="31">
        <f t="shared" si="257"/>
        <v>0</v>
      </c>
      <c r="W493" s="31">
        <f t="shared" si="257"/>
        <v>0</v>
      </c>
      <c r="X493" s="31">
        <f t="shared" si="257"/>
        <v>0</v>
      </c>
      <c r="Y493" s="31">
        <f t="shared" si="257"/>
        <v>0</v>
      </c>
      <c r="Z493" s="31">
        <f t="shared" ref="Z493" si="258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9">B493+B492</f>
        <v>2998874000</v>
      </c>
      <c r="C494" s="39">
        <f t="shared" si="259"/>
        <v>0</v>
      </c>
      <c r="D494" s="39">
        <f>D493+D492</f>
        <v>2998873999.9999995</v>
      </c>
      <c r="E494" s="39">
        <f t="shared" ref="E494:AA494" si="260">E493+E492</f>
        <v>217471094.81999999</v>
      </c>
      <c r="F494" s="39">
        <f t="shared" si="260"/>
        <v>0</v>
      </c>
      <c r="G494" s="39">
        <f t="shared" si="260"/>
        <v>0</v>
      </c>
      <c r="H494" s="39">
        <f t="shared" si="260"/>
        <v>0</v>
      </c>
      <c r="I494" s="39">
        <f t="shared" si="260"/>
        <v>24572569.719999999</v>
      </c>
      <c r="J494" s="39">
        <f t="shared" si="260"/>
        <v>0</v>
      </c>
      <c r="K494" s="39">
        <f t="shared" si="260"/>
        <v>0</v>
      </c>
      <c r="L494" s="39">
        <f t="shared" si="260"/>
        <v>0</v>
      </c>
      <c r="M494" s="39">
        <f t="shared" si="260"/>
        <v>24572569.719999999</v>
      </c>
      <c r="N494" s="39">
        <f t="shared" si="260"/>
        <v>45491097.850000001</v>
      </c>
      <c r="O494" s="39">
        <f t="shared" si="260"/>
        <v>57445831.710000001</v>
      </c>
      <c r="P494" s="39">
        <f t="shared" si="260"/>
        <v>89961595.539999992</v>
      </c>
      <c r="Q494" s="39">
        <f t="shared" si="260"/>
        <v>0</v>
      </c>
      <c r="R494" s="39">
        <f t="shared" si="260"/>
        <v>0</v>
      </c>
      <c r="S494" s="39">
        <f t="shared" si="260"/>
        <v>0</v>
      </c>
      <c r="T494" s="39">
        <f t="shared" si="260"/>
        <v>0</v>
      </c>
      <c r="U494" s="39">
        <f t="shared" si="260"/>
        <v>0</v>
      </c>
      <c r="V494" s="39">
        <f t="shared" si="260"/>
        <v>0</v>
      </c>
      <c r="W494" s="39">
        <f t="shared" si="260"/>
        <v>0</v>
      </c>
      <c r="X494" s="39">
        <f t="shared" si="260"/>
        <v>0</v>
      </c>
      <c r="Y494" s="39">
        <f t="shared" si="260"/>
        <v>0</v>
      </c>
      <c r="Z494" s="39">
        <f t="shared" si="260"/>
        <v>217471094.81999999</v>
      </c>
      <c r="AA494" s="39">
        <f t="shared" si="260"/>
        <v>2781402905.1799998</v>
      </c>
      <c r="AB494" s="40">
        <f>Z494/D494</f>
        <v>7.2517583206230085E-2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3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5">
      <c r="A498" s="36" t="s">
        <v>34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3969089.33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1219102.73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3969089.33</v>
      </c>
      <c r="AA498" s="31">
        <f>D498-Z498</f>
        <v>10298910.67</v>
      </c>
      <c r="AB498" s="37">
        <f>Z498/D498</f>
        <v>0.27818119778525374</v>
      </c>
      <c r="AC498" s="32"/>
    </row>
    <row r="499" spans="1:29" s="33" customFormat="1" ht="18" customHeight="1" x14ac:dyDescent="0.25">
      <c r="A499" s="36" t="s">
        <v>35</v>
      </c>
      <c r="B499" s="31">
        <f>[1]consoCURRENT!E10418</f>
        <v>2396769000</v>
      </c>
      <c r="C499" s="31">
        <f>[1]consoCURRENT!F10418</f>
        <v>0</v>
      </c>
      <c r="D499" s="31">
        <f>[1]consoCURRENT!G10418</f>
        <v>2396768999.9999995</v>
      </c>
      <c r="E499" s="31">
        <f>[1]consoCURRENT!H10418</f>
        <v>43312213.579999991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24572569.719999999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24572569.719999999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10615418.68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1">SUM(M499:Y499)</f>
        <v>43312213.579999998</v>
      </c>
      <c r="AA499" s="31">
        <f>D499-Z499</f>
        <v>2353456786.4199996</v>
      </c>
      <c r="AB499" s="37">
        <f>Z499/D499</f>
        <v>1.8071083854973094E-2</v>
      </c>
      <c r="AC499" s="32"/>
    </row>
    <row r="500" spans="1:29" s="33" customFormat="1" ht="18" customHeight="1" x14ac:dyDescent="0.25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</row>
    <row r="501" spans="1:29" s="33" customFormat="1" ht="18" customHeight="1" x14ac:dyDescent="0.25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62">SUM(B498:B501)</f>
        <v>2411037000</v>
      </c>
      <c r="C502" s="39">
        <f t="shared" si="262"/>
        <v>0</v>
      </c>
      <c r="D502" s="39">
        <f t="shared" si="262"/>
        <v>2411036999.9999995</v>
      </c>
      <c r="E502" s="39">
        <f t="shared" si="262"/>
        <v>47281302.909999989</v>
      </c>
      <c r="F502" s="39">
        <f t="shared" si="262"/>
        <v>0</v>
      </c>
      <c r="G502" s="39">
        <f t="shared" si="262"/>
        <v>0</v>
      </c>
      <c r="H502" s="39">
        <f t="shared" si="262"/>
        <v>0</v>
      </c>
      <c r="I502" s="39">
        <f t="shared" si="262"/>
        <v>24572569.719999999</v>
      </c>
      <c r="J502" s="39">
        <f t="shared" si="262"/>
        <v>0</v>
      </c>
      <c r="K502" s="39">
        <f t="shared" si="262"/>
        <v>0</v>
      </c>
      <c r="L502" s="39">
        <f t="shared" si="262"/>
        <v>0</v>
      </c>
      <c r="M502" s="39">
        <f t="shared" si="262"/>
        <v>24572569.719999999</v>
      </c>
      <c r="N502" s="39">
        <f t="shared" si="262"/>
        <v>7715068.8499999996</v>
      </c>
      <c r="O502" s="39">
        <f t="shared" si="262"/>
        <v>3159142.9299999997</v>
      </c>
      <c r="P502" s="39">
        <f t="shared" si="262"/>
        <v>11834521.41</v>
      </c>
      <c r="Q502" s="39">
        <f t="shared" si="262"/>
        <v>0</v>
      </c>
      <c r="R502" s="39">
        <f t="shared" si="262"/>
        <v>0</v>
      </c>
      <c r="S502" s="39">
        <f t="shared" si="262"/>
        <v>0</v>
      </c>
      <c r="T502" s="39">
        <f t="shared" si="262"/>
        <v>0</v>
      </c>
      <c r="U502" s="39">
        <f t="shared" si="262"/>
        <v>0</v>
      </c>
      <c r="V502" s="39">
        <f t="shared" si="262"/>
        <v>0</v>
      </c>
      <c r="W502" s="39">
        <f t="shared" si="262"/>
        <v>0</v>
      </c>
      <c r="X502" s="39">
        <f t="shared" si="262"/>
        <v>0</v>
      </c>
      <c r="Y502" s="39">
        <f t="shared" si="262"/>
        <v>0</v>
      </c>
      <c r="Z502" s="39">
        <f t="shared" si="262"/>
        <v>47281302.909999996</v>
      </c>
      <c r="AA502" s="39">
        <f t="shared" si="262"/>
        <v>2363755697.0899997</v>
      </c>
      <c r="AB502" s="40">
        <f>Z502/D502</f>
        <v>1.9610359737324647E-2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4">B503+B502</f>
        <v>2411037000</v>
      </c>
      <c r="C504" s="39">
        <f t="shared" si="264"/>
        <v>0</v>
      </c>
      <c r="D504" s="39">
        <f t="shared" si="264"/>
        <v>2411036999.9999995</v>
      </c>
      <c r="E504" s="39">
        <f t="shared" si="264"/>
        <v>47281302.909999989</v>
      </c>
      <c r="F504" s="39">
        <f t="shared" si="264"/>
        <v>0</v>
      </c>
      <c r="G504" s="39">
        <f t="shared" si="264"/>
        <v>0</v>
      </c>
      <c r="H504" s="39">
        <f t="shared" si="264"/>
        <v>0</v>
      </c>
      <c r="I504" s="39">
        <f t="shared" si="264"/>
        <v>24572569.719999999</v>
      </c>
      <c r="J504" s="39">
        <f t="shared" si="264"/>
        <v>0</v>
      </c>
      <c r="K504" s="39">
        <f t="shared" si="264"/>
        <v>0</v>
      </c>
      <c r="L504" s="39">
        <f t="shared" si="264"/>
        <v>0</v>
      </c>
      <c r="M504" s="39">
        <f t="shared" si="264"/>
        <v>24572569.719999999</v>
      </c>
      <c r="N504" s="39">
        <f t="shared" si="264"/>
        <v>7715068.8499999996</v>
      </c>
      <c r="O504" s="39">
        <f t="shared" si="264"/>
        <v>3159142.9299999997</v>
      </c>
      <c r="P504" s="39">
        <f t="shared" si="264"/>
        <v>11834521.41</v>
      </c>
      <c r="Q504" s="39">
        <f t="shared" si="264"/>
        <v>0</v>
      </c>
      <c r="R504" s="39">
        <f t="shared" si="264"/>
        <v>0</v>
      </c>
      <c r="S504" s="39">
        <f t="shared" si="264"/>
        <v>0</v>
      </c>
      <c r="T504" s="39">
        <f t="shared" si="264"/>
        <v>0</v>
      </c>
      <c r="U504" s="39">
        <f t="shared" si="264"/>
        <v>0</v>
      </c>
      <c r="V504" s="39">
        <f t="shared" si="264"/>
        <v>0</v>
      </c>
      <c r="W504" s="39">
        <f t="shared" si="264"/>
        <v>0</v>
      </c>
      <c r="X504" s="39">
        <f t="shared" si="264"/>
        <v>0</v>
      </c>
      <c r="Y504" s="39">
        <f t="shared" si="264"/>
        <v>0</v>
      </c>
      <c r="Z504" s="39">
        <f t="shared" si="264"/>
        <v>47281302.909999996</v>
      </c>
      <c r="AA504" s="39">
        <f t="shared" si="264"/>
        <v>2363755697.0899997</v>
      </c>
      <c r="AB504" s="40">
        <f>Z504/D504</f>
        <v>1.9610359737324647E-2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3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5">
      <c r="A508" s="36" t="s">
        <v>34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1570581.63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675476.58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1570581.63</v>
      </c>
      <c r="AA508" s="31">
        <f>D508-Z508</f>
        <v>6805418.3700000001</v>
      </c>
      <c r="AB508" s="37">
        <f>Z508/D508</f>
        <v>0.18750974570200571</v>
      </c>
      <c r="AC508" s="32"/>
    </row>
    <row r="509" spans="1:29" s="33" customFormat="1" ht="18" customHeight="1" x14ac:dyDescent="0.25">
      <c r="A509" s="36" t="s">
        <v>35</v>
      </c>
      <c r="B509" s="31">
        <f>[1]consoCURRENT!E10631</f>
        <v>9931000</v>
      </c>
      <c r="C509" s="31">
        <f>[1]consoCURRENT!F10631</f>
        <v>0</v>
      </c>
      <c r="D509" s="31">
        <f>[1]consoCURRENT!G10631</f>
        <v>9931000</v>
      </c>
      <c r="E509" s="31">
        <f>[1]consoCURRENT!H10631</f>
        <v>2795328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1285758</v>
      </c>
      <c r="O509" s="31">
        <f>[1]consoCURRENT!R10631</f>
        <v>1069350</v>
      </c>
      <c r="P509" s="31">
        <f>[1]consoCURRENT!S10631</f>
        <v>440220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2795328</v>
      </c>
      <c r="AA509" s="31">
        <f>D509-Z509</f>
        <v>7135672</v>
      </c>
      <c r="AB509" s="37">
        <f>Z509/D509</f>
        <v>0.28147497734367133</v>
      </c>
      <c r="AC509" s="32"/>
    </row>
    <row r="510" spans="1:29" s="33" customFormat="1" ht="18" customHeight="1" x14ac:dyDescent="0.25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</row>
    <row r="511" spans="1:29" s="33" customFormat="1" ht="18" customHeight="1" x14ac:dyDescent="0.25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6">SUM(B508:B511)</f>
        <v>18307000</v>
      </c>
      <c r="C512" s="39">
        <f t="shared" si="266"/>
        <v>0</v>
      </c>
      <c r="D512" s="39">
        <f t="shared" si="266"/>
        <v>18307000</v>
      </c>
      <c r="E512" s="39">
        <f t="shared" si="266"/>
        <v>4365909.63</v>
      </c>
      <c r="F512" s="39">
        <f t="shared" si="266"/>
        <v>0</v>
      </c>
      <c r="G512" s="39">
        <f t="shared" si="266"/>
        <v>0</v>
      </c>
      <c r="H512" s="39">
        <f t="shared" si="266"/>
        <v>0</v>
      </c>
      <c r="I512" s="39">
        <f t="shared" si="266"/>
        <v>0</v>
      </c>
      <c r="J512" s="39">
        <f t="shared" si="266"/>
        <v>0</v>
      </c>
      <c r="K512" s="39">
        <f t="shared" si="266"/>
        <v>0</v>
      </c>
      <c r="L512" s="39">
        <f t="shared" si="266"/>
        <v>0</v>
      </c>
      <c r="M512" s="39">
        <f t="shared" si="266"/>
        <v>0</v>
      </c>
      <c r="N512" s="39">
        <f t="shared" si="266"/>
        <v>1662357</v>
      </c>
      <c r="O512" s="39">
        <f t="shared" si="266"/>
        <v>1587856.05</v>
      </c>
      <c r="P512" s="39">
        <f t="shared" si="266"/>
        <v>1115696.58</v>
      </c>
      <c r="Q512" s="39">
        <f t="shared" si="266"/>
        <v>0</v>
      </c>
      <c r="R512" s="39">
        <f t="shared" si="266"/>
        <v>0</v>
      </c>
      <c r="S512" s="39">
        <f t="shared" si="266"/>
        <v>0</v>
      </c>
      <c r="T512" s="39">
        <f t="shared" si="266"/>
        <v>0</v>
      </c>
      <c r="U512" s="39">
        <f t="shared" si="266"/>
        <v>0</v>
      </c>
      <c r="V512" s="39">
        <f t="shared" si="266"/>
        <v>0</v>
      </c>
      <c r="W512" s="39">
        <f t="shared" si="266"/>
        <v>0</v>
      </c>
      <c r="X512" s="39">
        <f t="shared" si="266"/>
        <v>0</v>
      </c>
      <c r="Y512" s="39">
        <f t="shared" si="266"/>
        <v>0</v>
      </c>
      <c r="Z512" s="39">
        <f t="shared" si="266"/>
        <v>4365909.63</v>
      </c>
      <c r="AA512" s="39">
        <f t="shared" si="266"/>
        <v>13941090.370000001</v>
      </c>
      <c r="AB512" s="40">
        <f>Z512/D512</f>
        <v>0.23848307368766045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8">B513+B512</f>
        <v>18307000</v>
      </c>
      <c r="C514" s="39">
        <f t="shared" si="268"/>
        <v>0</v>
      </c>
      <c r="D514" s="39">
        <f t="shared" si="268"/>
        <v>18307000</v>
      </c>
      <c r="E514" s="39">
        <f t="shared" si="268"/>
        <v>4365909.63</v>
      </c>
      <c r="F514" s="39">
        <f t="shared" si="268"/>
        <v>0</v>
      </c>
      <c r="G514" s="39">
        <f t="shared" si="268"/>
        <v>0</v>
      </c>
      <c r="H514" s="39">
        <f t="shared" si="268"/>
        <v>0</v>
      </c>
      <c r="I514" s="39">
        <f t="shared" si="268"/>
        <v>0</v>
      </c>
      <c r="J514" s="39">
        <f t="shared" si="268"/>
        <v>0</v>
      </c>
      <c r="K514" s="39">
        <f t="shared" si="268"/>
        <v>0</v>
      </c>
      <c r="L514" s="39">
        <f t="shared" si="268"/>
        <v>0</v>
      </c>
      <c r="M514" s="39">
        <f t="shared" si="268"/>
        <v>0</v>
      </c>
      <c r="N514" s="39">
        <f t="shared" si="268"/>
        <v>1662357</v>
      </c>
      <c r="O514" s="39">
        <f t="shared" si="268"/>
        <v>1587856.05</v>
      </c>
      <c r="P514" s="39">
        <f t="shared" si="268"/>
        <v>1115696.58</v>
      </c>
      <c r="Q514" s="39">
        <f t="shared" si="268"/>
        <v>0</v>
      </c>
      <c r="R514" s="39">
        <f t="shared" si="268"/>
        <v>0</v>
      </c>
      <c r="S514" s="39">
        <f t="shared" si="268"/>
        <v>0</v>
      </c>
      <c r="T514" s="39">
        <f t="shared" si="268"/>
        <v>0</v>
      </c>
      <c r="U514" s="39">
        <f t="shared" si="268"/>
        <v>0</v>
      </c>
      <c r="V514" s="39">
        <f t="shared" si="268"/>
        <v>0</v>
      </c>
      <c r="W514" s="39">
        <f t="shared" si="268"/>
        <v>0</v>
      </c>
      <c r="X514" s="39">
        <f t="shared" si="268"/>
        <v>0</v>
      </c>
      <c r="Y514" s="39">
        <f t="shared" si="268"/>
        <v>0</v>
      </c>
      <c r="Z514" s="39">
        <f t="shared" si="268"/>
        <v>4365909.63</v>
      </c>
      <c r="AA514" s="39">
        <f t="shared" si="268"/>
        <v>13941090.370000001</v>
      </c>
      <c r="AB514" s="40">
        <f>Z514/D514</f>
        <v>0.23848307368766045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3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5">
      <c r="A518" s="36" t="s">
        <v>34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1805869.0899999999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696300.42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1805869.0899999999</v>
      </c>
      <c r="AA518" s="31">
        <f>D518-Z518</f>
        <v>6281130.9100000001</v>
      </c>
      <c r="AB518" s="37">
        <f>Z518/D518</f>
        <v>0.22330519228391243</v>
      </c>
      <c r="AC518" s="32"/>
    </row>
    <row r="519" spans="1:29" s="33" customFormat="1" ht="18" customHeight="1" x14ac:dyDescent="0.25">
      <c r="A519" s="36" t="s">
        <v>35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2215960.5099999998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604555.25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2215960.5099999998</v>
      </c>
      <c r="AA519" s="31">
        <f>D519-Z519</f>
        <v>6982039.4900000002</v>
      </c>
      <c r="AB519" s="37">
        <f>Z519/D519</f>
        <v>0.24091764622744072</v>
      </c>
      <c r="AC519" s="32"/>
    </row>
    <row r="520" spans="1:29" s="33" customFormat="1" ht="18" customHeight="1" x14ac:dyDescent="0.25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</row>
    <row r="521" spans="1:29" s="33" customFormat="1" ht="18" customHeight="1" x14ac:dyDescent="0.25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70">SUM(B518:B521)</f>
        <v>17285000</v>
      </c>
      <c r="C522" s="39">
        <f t="shared" si="270"/>
        <v>0</v>
      </c>
      <c r="D522" s="39">
        <f t="shared" si="270"/>
        <v>17285000</v>
      </c>
      <c r="E522" s="39">
        <f t="shared" si="270"/>
        <v>4021829.5999999996</v>
      </c>
      <c r="F522" s="39">
        <f t="shared" si="270"/>
        <v>0</v>
      </c>
      <c r="G522" s="39">
        <f t="shared" si="270"/>
        <v>0</v>
      </c>
      <c r="H522" s="39">
        <f t="shared" si="270"/>
        <v>0</v>
      </c>
      <c r="I522" s="39">
        <f t="shared" si="270"/>
        <v>0</v>
      </c>
      <c r="J522" s="39">
        <f t="shared" si="270"/>
        <v>0</v>
      </c>
      <c r="K522" s="39">
        <f t="shared" si="270"/>
        <v>0</v>
      </c>
      <c r="L522" s="39">
        <f t="shared" si="270"/>
        <v>0</v>
      </c>
      <c r="M522" s="39">
        <f t="shared" si="270"/>
        <v>0</v>
      </c>
      <c r="N522" s="39">
        <f t="shared" si="270"/>
        <v>1251382.1100000001</v>
      </c>
      <c r="O522" s="39">
        <f t="shared" si="270"/>
        <v>1469591.8199999998</v>
      </c>
      <c r="P522" s="39">
        <f t="shared" si="270"/>
        <v>1300855.67</v>
      </c>
      <c r="Q522" s="39">
        <f t="shared" si="270"/>
        <v>0</v>
      </c>
      <c r="R522" s="39">
        <f t="shared" si="270"/>
        <v>0</v>
      </c>
      <c r="S522" s="39">
        <f t="shared" si="270"/>
        <v>0</v>
      </c>
      <c r="T522" s="39">
        <f t="shared" si="270"/>
        <v>0</v>
      </c>
      <c r="U522" s="39">
        <f t="shared" si="270"/>
        <v>0</v>
      </c>
      <c r="V522" s="39">
        <f t="shared" si="270"/>
        <v>0</v>
      </c>
      <c r="W522" s="39">
        <f t="shared" si="270"/>
        <v>0</v>
      </c>
      <c r="X522" s="39">
        <f t="shared" si="270"/>
        <v>0</v>
      </c>
      <c r="Y522" s="39">
        <f t="shared" si="270"/>
        <v>0</v>
      </c>
      <c r="Z522" s="39">
        <f t="shared" si="270"/>
        <v>4021829.5999999996</v>
      </c>
      <c r="AA522" s="39">
        <f t="shared" si="270"/>
        <v>13263170.4</v>
      </c>
      <c r="AB522" s="40">
        <f>Z522/D522</f>
        <v>0.23267744286954004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72">B523+B522</f>
        <v>17285000</v>
      </c>
      <c r="C524" s="39">
        <f t="shared" si="272"/>
        <v>0</v>
      </c>
      <c r="D524" s="39">
        <f t="shared" si="272"/>
        <v>17285000</v>
      </c>
      <c r="E524" s="39">
        <f t="shared" si="272"/>
        <v>4021829.5999999996</v>
      </c>
      <c r="F524" s="39">
        <f t="shared" si="272"/>
        <v>0</v>
      </c>
      <c r="G524" s="39">
        <f t="shared" si="272"/>
        <v>0</v>
      </c>
      <c r="H524" s="39">
        <f t="shared" si="272"/>
        <v>0</v>
      </c>
      <c r="I524" s="39">
        <f t="shared" si="272"/>
        <v>0</v>
      </c>
      <c r="J524" s="39">
        <f t="shared" si="272"/>
        <v>0</v>
      </c>
      <c r="K524" s="39">
        <f t="shared" si="272"/>
        <v>0</v>
      </c>
      <c r="L524" s="39">
        <f t="shared" si="272"/>
        <v>0</v>
      </c>
      <c r="M524" s="39">
        <f t="shared" si="272"/>
        <v>0</v>
      </c>
      <c r="N524" s="39">
        <f t="shared" si="272"/>
        <v>1251382.1100000001</v>
      </c>
      <c r="O524" s="39">
        <f t="shared" si="272"/>
        <v>1469591.8199999998</v>
      </c>
      <c r="P524" s="39">
        <f t="shared" si="272"/>
        <v>1300855.67</v>
      </c>
      <c r="Q524" s="39">
        <f t="shared" si="272"/>
        <v>0</v>
      </c>
      <c r="R524" s="39">
        <f t="shared" si="272"/>
        <v>0</v>
      </c>
      <c r="S524" s="39">
        <f t="shared" si="272"/>
        <v>0</v>
      </c>
      <c r="T524" s="39">
        <f t="shared" si="272"/>
        <v>0</v>
      </c>
      <c r="U524" s="39">
        <f t="shared" si="272"/>
        <v>0</v>
      </c>
      <c r="V524" s="39">
        <f t="shared" si="272"/>
        <v>0</v>
      </c>
      <c r="W524" s="39">
        <f t="shared" si="272"/>
        <v>0</v>
      </c>
      <c r="X524" s="39">
        <f t="shared" si="272"/>
        <v>0</v>
      </c>
      <c r="Y524" s="39">
        <f t="shared" si="272"/>
        <v>0</v>
      </c>
      <c r="Z524" s="39">
        <f t="shared" si="272"/>
        <v>4021829.5999999996</v>
      </c>
      <c r="AA524" s="39">
        <f t="shared" si="272"/>
        <v>13263170.4</v>
      </c>
      <c r="AB524" s="40">
        <f>Z524/D524</f>
        <v>0.23267744286954004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3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5">
      <c r="A528" s="36" t="s">
        <v>34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2057147.38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843352.93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2057147.38</v>
      </c>
      <c r="AA528" s="31">
        <f>D528-Z528</f>
        <v>8178852.6200000001</v>
      </c>
      <c r="AB528" s="37">
        <f>Z528/D528</f>
        <v>0.2009718034388433</v>
      </c>
      <c r="AC528" s="32"/>
    </row>
    <row r="529" spans="1:29" s="33" customFormat="1" ht="18" customHeight="1" x14ac:dyDescent="0.25">
      <c r="A529" s="36" t="s">
        <v>35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2517058.2600000002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1233491.77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2517058.2599999998</v>
      </c>
      <c r="AA529" s="31">
        <f>D529-Z529</f>
        <v>13672941.74</v>
      </c>
      <c r="AB529" s="37">
        <f>Z529/D529</f>
        <v>0.15546993576281654</v>
      </c>
      <c r="AC529" s="32"/>
    </row>
    <row r="530" spans="1:29" s="33" customFormat="1" ht="18" customHeight="1" x14ac:dyDescent="0.25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3"/>
        <v>0</v>
      </c>
      <c r="AA530" s="31">
        <f>D530-Z530</f>
        <v>0</v>
      </c>
      <c r="AB530" s="37"/>
      <c r="AC530" s="32"/>
    </row>
    <row r="531" spans="1:29" s="33" customFormat="1" ht="18" customHeight="1" x14ac:dyDescent="0.25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4">SUM(B528:B531)</f>
        <v>26426000</v>
      </c>
      <c r="C532" s="39">
        <f t="shared" si="274"/>
        <v>0</v>
      </c>
      <c r="D532" s="39">
        <f t="shared" si="274"/>
        <v>26426000</v>
      </c>
      <c r="E532" s="39">
        <f t="shared" si="274"/>
        <v>4574205.6400000006</v>
      </c>
      <c r="F532" s="39">
        <f t="shared" si="274"/>
        <v>0</v>
      </c>
      <c r="G532" s="39">
        <f t="shared" si="274"/>
        <v>0</v>
      </c>
      <c r="H532" s="39">
        <f t="shared" si="274"/>
        <v>0</v>
      </c>
      <c r="I532" s="39">
        <f t="shared" si="274"/>
        <v>0</v>
      </c>
      <c r="J532" s="39">
        <f t="shared" si="274"/>
        <v>0</v>
      </c>
      <c r="K532" s="39">
        <f t="shared" si="274"/>
        <v>0</v>
      </c>
      <c r="L532" s="39">
        <f t="shared" si="274"/>
        <v>0</v>
      </c>
      <c r="M532" s="39">
        <f t="shared" si="274"/>
        <v>0</v>
      </c>
      <c r="N532" s="39">
        <f t="shared" si="274"/>
        <v>1004624.6100000001</v>
      </c>
      <c r="O532" s="39">
        <f t="shared" si="274"/>
        <v>1492736.3299999998</v>
      </c>
      <c r="P532" s="39">
        <f t="shared" si="274"/>
        <v>2076844.7000000002</v>
      </c>
      <c r="Q532" s="39">
        <f t="shared" si="274"/>
        <v>0</v>
      </c>
      <c r="R532" s="39">
        <f t="shared" si="274"/>
        <v>0</v>
      </c>
      <c r="S532" s="39">
        <f t="shared" si="274"/>
        <v>0</v>
      </c>
      <c r="T532" s="39">
        <f t="shared" si="274"/>
        <v>0</v>
      </c>
      <c r="U532" s="39">
        <f t="shared" si="274"/>
        <v>0</v>
      </c>
      <c r="V532" s="39">
        <f t="shared" si="274"/>
        <v>0</v>
      </c>
      <c r="W532" s="39">
        <f t="shared" si="274"/>
        <v>0</v>
      </c>
      <c r="X532" s="39">
        <f t="shared" si="274"/>
        <v>0</v>
      </c>
      <c r="Y532" s="39">
        <f t="shared" si="274"/>
        <v>0</v>
      </c>
      <c r="Z532" s="39">
        <f t="shared" si="274"/>
        <v>4574205.6399999997</v>
      </c>
      <c r="AA532" s="39">
        <f t="shared" si="274"/>
        <v>21851794.359999999</v>
      </c>
      <c r="AB532" s="40">
        <f>Z532/D532</f>
        <v>0.17309489290849919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6">B533+B532</f>
        <v>26426000</v>
      </c>
      <c r="C534" s="39">
        <f t="shared" si="276"/>
        <v>0</v>
      </c>
      <c r="D534" s="39">
        <f t="shared" si="276"/>
        <v>26426000</v>
      </c>
      <c r="E534" s="39">
        <f t="shared" si="276"/>
        <v>4574205.6400000006</v>
      </c>
      <c r="F534" s="39">
        <f t="shared" si="276"/>
        <v>0</v>
      </c>
      <c r="G534" s="39">
        <f t="shared" si="276"/>
        <v>0</v>
      </c>
      <c r="H534" s="39">
        <f t="shared" si="276"/>
        <v>0</v>
      </c>
      <c r="I534" s="39">
        <f t="shared" si="276"/>
        <v>0</v>
      </c>
      <c r="J534" s="39">
        <f t="shared" si="276"/>
        <v>0</v>
      </c>
      <c r="K534" s="39">
        <f t="shared" si="276"/>
        <v>0</v>
      </c>
      <c r="L534" s="39">
        <f t="shared" si="276"/>
        <v>0</v>
      </c>
      <c r="M534" s="39">
        <f t="shared" si="276"/>
        <v>0</v>
      </c>
      <c r="N534" s="39">
        <f t="shared" si="276"/>
        <v>1004624.6100000001</v>
      </c>
      <c r="O534" s="39">
        <f t="shared" si="276"/>
        <v>1492736.3299999998</v>
      </c>
      <c r="P534" s="39">
        <f t="shared" si="276"/>
        <v>2076844.7000000002</v>
      </c>
      <c r="Q534" s="39">
        <f t="shared" si="276"/>
        <v>0</v>
      </c>
      <c r="R534" s="39">
        <f t="shared" si="276"/>
        <v>0</v>
      </c>
      <c r="S534" s="39">
        <f t="shared" si="276"/>
        <v>0</v>
      </c>
      <c r="T534" s="39">
        <f t="shared" si="276"/>
        <v>0</v>
      </c>
      <c r="U534" s="39">
        <f t="shared" si="276"/>
        <v>0</v>
      </c>
      <c r="V534" s="39">
        <f t="shared" si="276"/>
        <v>0</v>
      </c>
      <c r="W534" s="39">
        <f t="shared" si="276"/>
        <v>0</v>
      </c>
      <c r="X534" s="39">
        <f t="shared" si="276"/>
        <v>0</v>
      </c>
      <c r="Y534" s="39">
        <f t="shared" si="276"/>
        <v>0</v>
      </c>
      <c r="Z534" s="39">
        <f t="shared" si="276"/>
        <v>4574205.6399999997</v>
      </c>
      <c r="AA534" s="39">
        <f t="shared" si="276"/>
        <v>21851794.359999999</v>
      </c>
      <c r="AB534" s="40">
        <f>Z534/D534</f>
        <v>0.17309489290849919</v>
      </c>
      <c r="AC534" s="42"/>
    </row>
    <row r="535" spans="1:29" s="33" customFormat="1" ht="10.8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8" customHeight="1" x14ac:dyDescent="0.3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3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5">
      <c r="A538" s="36" t="s">
        <v>34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1401631.35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556565.76000000001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1401631.35</v>
      </c>
      <c r="AA538" s="31">
        <f>D538-Z538</f>
        <v>4754368.6500000004</v>
      </c>
      <c r="AB538" s="37">
        <f>Z538/D538</f>
        <v>0.2276854044834308</v>
      </c>
      <c r="AC538" s="32"/>
    </row>
    <row r="539" spans="1:29" s="33" customFormat="1" ht="18" customHeight="1" x14ac:dyDescent="0.25">
      <c r="A539" s="36" t="s">
        <v>35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2760322.34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283799.08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2760322.3400000008</v>
      </c>
      <c r="AA539" s="31">
        <f>D539-Z539</f>
        <v>8014677.6599999992</v>
      </c>
      <c r="AB539" s="37">
        <f>Z539/D539</f>
        <v>0.25617840742459402</v>
      </c>
      <c r="AC539" s="32"/>
    </row>
    <row r="540" spans="1:29" s="33" customFormat="1" ht="18" customHeight="1" x14ac:dyDescent="0.25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7"/>
        <v>0</v>
      </c>
      <c r="AA540" s="49">
        <f>D540-Z540</f>
        <v>0</v>
      </c>
      <c r="AB540" s="50"/>
      <c r="AC540" s="49"/>
    </row>
    <row r="541" spans="1:29" s="33" customFormat="1" ht="18" customHeight="1" x14ac:dyDescent="0.25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8">SUM(B538:B541)</f>
        <v>16931000</v>
      </c>
      <c r="C542" s="39">
        <f t="shared" si="278"/>
        <v>0</v>
      </c>
      <c r="D542" s="39">
        <f t="shared" si="278"/>
        <v>16931000</v>
      </c>
      <c r="E542" s="39">
        <f t="shared" si="278"/>
        <v>4161953.69</v>
      </c>
      <c r="F542" s="39">
        <f t="shared" si="278"/>
        <v>0</v>
      </c>
      <c r="G542" s="39">
        <f t="shared" si="278"/>
        <v>0</v>
      </c>
      <c r="H542" s="39">
        <f t="shared" si="278"/>
        <v>0</v>
      </c>
      <c r="I542" s="39">
        <f t="shared" si="278"/>
        <v>0</v>
      </c>
      <c r="J542" s="39">
        <f t="shared" si="278"/>
        <v>0</v>
      </c>
      <c r="K542" s="39">
        <f t="shared" si="278"/>
        <v>0</v>
      </c>
      <c r="L542" s="39">
        <f t="shared" si="278"/>
        <v>0</v>
      </c>
      <c r="M542" s="39">
        <f t="shared" si="278"/>
        <v>0</v>
      </c>
      <c r="N542" s="39">
        <f t="shared" si="278"/>
        <v>2658860.2500000005</v>
      </c>
      <c r="O542" s="39">
        <f t="shared" si="278"/>
        <v>662728.6</v>
      </c>
      <c r="P542" s="39">
        <f t="shared" si="278"/>
        <v>840364.84000000008</v>
      </c>
      <c r="Q542" s="39">
        <f t="shared" si="278"/>
        <v>0</v>
      </c>
      <c r="R542" s="39">
        <f t="shared" si="278"/>
        <v>0</v>
      </c>
      <c r="S542" s="39">
        <f t="shared" si="278"/>
        <v>0</v>
      </c>
      <c r="T542" s="39">
        <f t="shared" si="278"/>
        <v>0</v>
      </c>
      <c r="U542" s="39">
        <f t="shared" si="278"/>
        <v>0</v>
      </c>
      <c r="V542" s="39">
        <f t="shared" si="278"/>
        <v>0</v>
      </c>
      <c r="W542" s="39">
        <f t="shared" si="278"/>
        <v>0</v>
      </c>
      <c r="X542" s="39">
        <f t="shared" si="278"/>
        <v>0</v>
      </c>
      <c r="Y542" s="39">
        <f t="shared" si="278"/>
        <v>0</v>
      </c>
      <c r="Z542" s="39">
        <f t="shared" si="278"/>
        <v>4161953.6900000009</v>
      </c>
      <c r="AA542" s="39">
        <f t="shared" si="278"/>
        <v>12769046.309999999</v>
      </c>
      <c r="AB542" s="40">
        <f>Z542/D542</f>
        <v>0.24581853936566067</v>
      </c>
      <c r="AC542" s="32"/>
    </row>
    <row r="543" spans="1:29" s="33" customFormat="1" ht="14.4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80">B543+B542</f>
        <v>16931000</v>
      </c>
      <c r="C544" s="39">
        <f t="shared" si="280"/>
        <v>0</v>
      </c>
      <c r="D544" s="39">
        <f t="shared" si="280"/>
        <v>16931000</v>
      </c>
      <c r="E544" s="39">
        <f t="shared" si="280"/>
        <v>4161953.69</v>
      </c>
      <c r="F544" s="39">
        <f t="shared" si="280"/>
        <v>0</v>
      </c>
      <c r="G544" s="39">
        <f t="shared" si="280"/>
        <v>0</v>
      </c>
      <c r="H544" s="39">
        <f t="shared" si="280"/>
        <v>0</v>
      </c>
      <c r="I544" s="39">
        <f t="shared" si="280"/>
        <v>0</v>
      </c>
      <c r="J544" s="39">
        <f t="shared" si="280"/>
        <v>0</v>
      </c>
      <c r="K544" s="39">
        <f t="shared" si="280"/>
        <v>0</v>
      </c>
      <c r="L544" s="39">
        <f t="shared" si="280"/>
        <v>0</v>
      </c>
      <c r="M544" s="39">
        <f t="shared" si="280"/>
        <v>0</v>
      </c>
      <c r="N544" s="39">
        <f t="shared" si="280"/>
        <v>2658860.2500000005</v>
      </c>
      <c r="O544" s="39">
        <f t="shared" si="280"/>
        <v>662728.6</v>
      </c>
      <c r="P544" s="39">
        <f t="shared" si="280"/>
        <v>840364.84000000008</v>
      </c>
      <c r="Q544" s="39">
        <f t="shared" si="280"/>
        <v>0</v>
      </c>
      <c r="R544" s="39">
        <f t="shared" si="280"/>
        <v>0</v>
      </c>
      <c r="S544" s="39">
        <f t="shared" si="280"/>
        <v>0</v>
      </c>
      <c r="T544" s="39">
        <f t="shared" si="280"/>
        <v>0</v>
      </c>
      <c r="U544" s="39">
        <f t="shared" si="280"/>
        <v>0</v>
      </c>
      <c r="V544" s="39">
        <f t="shared" si="280"/>
        <v>0</v>
      </c>
      <c r="W544" s="39">
        <f t="shared" si="280"/>
        <v>0</v>
      </c>
      <c r="X544" s="39">
        <f t="shared" si="280"/>
        <v>0</v>
      </c>
      <c r="Y544" s="39">
        <f t="shared" si="280"/>
        <v>0</v>
      </c>
      <c r="Z544" s="39">
        <f t="shared" si="280"/>
        <v>4161953.6900000009</v>
      </c>
      <c r="AA544" s="39">
        <f t="shared" si="280"/>
        <v>12769046.309999999</v>
      </c>
      <c r="AB544" s="40">
        <f>Z544/D544</f>
        <v>0.24581853936566067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3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5">
      <c r="A548" s="36" t="s">
        <v>34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1011885.17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507719.82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1011885.17</v>
      </c>
      <c r="AA548" s="31">
        <f>D548-Z548</f>
        <v>5000114.83</v>
      </c>
      <c r="AB548" s="37">
        <f>Z548/D548</f>
        <v>0.16831090652029276</v>
      </c>
      <c r="AC548" s="32"/>
    </row>
    <row r="549" spans="1:29" s="33" customFormat="1" ht="18" customHeight="1" x14ac:dyDescent="0.25">
      <c r="A549" s="36" t="s">
        <v>35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4571813.5399999991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1892299.48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4571813.54</v>
      </c>
      <c r="AA549" s="31">
        <f>D549-Z549</f>
        <v>10234186.460000001</v>
      </c>
      <c r="AB549" s="37">
        <f>Z549/D549</f>
        <v>0.30878113872754287</v>
      </c>
      <c r="AC549" s="32"/>
    </row>
    <row r="550" spans="1:29" s="33" customFormat="1" ht="18" customHeight="1" x14ac:dyDescent="0.25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81"/>
        <v>0</v>
      </c>
      <c r="AA550" s="31">
        <f>D550-Z550</f>
        <v>0</v>
      </c>
      <c r="AB550" s="37"/>
      <c r="AC550" s="32"/>
    </row>
    <row r="551" spans="1:29" s="33" customFormat="1" ht="18" customHeight="1" x14ac:dyDescent="0.25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82">SUM(B548:B551)</f>
        <v>20818000</v>
      </c>
      <c r="C552" s="39">
        <f t="shared" si="282"/>
        <v>0</v>
      </c>
      <c r="D552" s="39">
        <f t="shared" si="282"/>
        <v>20818000</v>
      </c>
      <c r="E552" s="39">
        <f t="shared" si="282"/>
        <v>5583698.709999999</v>
      </c>
      <c r="F552" s="39">
        <f t="shared" si="282"/>
        <v>0</v>
      </c>
      <c r="G552" s="39">
        <f t="shared" si="282"/>
        <v>0</v>
      </c>
      <c r="H552" s="39">
        <f t="shared" si="282"/>
        <v>0</v>
      </c>
      <c r="I552" s="39">
        <f t="shared" si="282"/>
        <v>0</v>
      </c>
      <c r="J552" s="39">
        <f t="shared" si="282"/>
        <v>0</v>
      </c>
      <c r="K552" s="39">
        <f t="shared" si="282"/>
        <v>0</v>
      </c>
      <c r="L552" s="39">
        <f t="shared" si="282"/>
        <v>0</v>
      </c>
      <c r="M552" s="39">
        <f t="shared" si="282"/>
        <v>0</v>
      </c>
      <c r="N552" s="39">
        <f t="shared" si="282"/>
        <v>1070264.77</v>
      </c>
      <c r="O552" s="39">
        <f t="shared" si="282"/>
        <v>2113414.64</v>
      </c>
      <c r="P552" s="39">
        <f t="shared" si="282"/>
        <v>2400019.2999999998</v>
      </c>
      <c r="Q552" s="39">
        <f t="shared" si="282"/>
        <v>0</v>
      </c>
      <c r="R552" s="39">
        <f t="shared" si="282"/>
        <v>0</v>
      </c>
      <c r="S552" s="39">
        <f t="shared" si="282"/>
        <v>0</v>
      </c>
      <c r="T552" s="39">
        <f t="shared" si="282"/>
        <v>0</v>
      </c>
      <c r="U552" s="39">
        <f t="shared" si="282"/>
        <v>0</v>
      </c>
      <c r="V552" s="39">
        <f t="shared" si="282"/>
        <v>0</v>
      </c>
      <c r="W552" s="39">
        <f t="shared" si="282"/>
        <v>0</v>
      </c>
      <c r="X552" s="39">
        <f t="shared" si="282"/>
        <v>0</v>
      </c>
      <c r="Y552" s="39">
        <f t="shared" si="282"/>
        <v>0</v>
      </c>
      <c r="Z552" s="39">
        <f t="shared" si="282"/>
        <v>5583698.71</v>
      </c>
      <c r="AA552" s="39">
        <f t="shared" si="282"/>
        <v>15234301.290000001</v>
      </c>
      <c r="AB552" s="40">
        <f>Z552/D552</f>
        <v>0.26821494427898934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4">B553+B552</f>
        <v>20818000</v>
      </c>
      <c r="C554" s="39">
        <f t="shared" si="284"/>
        <v>0</v>
      </c>
      <c r="D554" s="39">
        <f t="shared" si="284"/>
        <v>20818000</v>
      </c>
      <c r="E554" s="39">
        <f t="shared" si="284"/>
        <v>5583698.709999999</v>
      </c>
      <c r="F554" s="39">
        <f t="shared" si="284"/>
        <v>0</v>
      </c>
      <c r="G554" s="39">
        <f t="shared" si="284"/>
        <v>0</v>
      </c>
      <c r="H554" s="39">
        <f t="shared" si="284"/>
        <v>0</v>
      </c>
      <c r="I554" s="39">
        <f t="shared" si="284"/>
        <v>0</v>
      </c>
      <c r="J554" s="39">
        <f t="shared" si="284"/>
        <v>0</v>
      </c>
      <c r="K554" s="39">
        <f t="shared" si="284"/>
        <v>0</v>
      </c>
      <c r="L554" s="39">
        <f t="shared" si="284"/>
        <v>0</v>
      </c>
      <c r="M554" s="39">
        <f t="shared" si="284"/>
        <v>0</v>
      </c>
      <c r="N554" s="39">
        <f t="shared" si="284"/>
        <v>1070264.77</v>
      </c>
      <c r="O554" s="39">
        <f t="shared" si="284"/>
        <v>2113414.64</v>
      </c>
      <c r="P554" s="39">
        <f t="shared" si="284"/>
        <v>2400019.2999999998</v>
      </c>
      <c r="Q554" s="39">
        <f t="shared" si="284"/>
        <v>0</v>
      </c>
      <c r="R554" s="39">
        <f t="shared" si="284"/>
        <v>0</v>
      </c>
      <c r="S554" s="39">
        <f t="shared" si="284"/>
        <v>0</v>
      </c>
      <c r="T554" s="39">
        <f t="shared" si="284"/>
        <v>0</v>
      </c>
      <c r="U554" s="39">
        <f t="shared" si="284"/>
        <v>0</v>
      </c>
      <c r="V554" s="39">
        <f t="shared" si="284"/>
        <v>0</v>
      </c>
      <c r="W554" s="39">
        <f t="shared" si="284"/>
        <v>0</v>
      </c>
      <c r="X554" s="39">
        <f t="shared" si="284"/>
        <v>0</v>
      </c>
      <c r="Y554" s="39">
        <f t="shared" si="284"/>
        <v>0</v>
      </c>
      <c r="Z554" s="39">
        <f t="shared" si="284"/>
        <v>5583698.71</v>
      </c>
      <c r="AA554" s="39">
        <f t="shared" si="284"/>
        <v>15234301.290000001</v>
      </c>
      <c r="AB554" s="40">
        <f>Z554/D554</f>
        <v>0.26821494427898934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3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5">
      <c r="A558" s="36" t="s">
        <v>34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1261354.18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401835.93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1261354.18</v>
      </c>
      <c r="AA558" s="31">
        <f>D558-Z558</f>
        <v>5268645.82</v>
      </c>
      <c r="AB558" s="37">
        <f>Z558/D558</f>
        <v>0.19316296784073506</v>
      </c>
      <c r="AC558" s="32"/>
    </row>
    <row r="559" spans="1:29" s="33" customFormat="1" ht="18" customHeight="1" x14ac:dyDescent="0.25">
      <c r="A559" s="36" t="s">
        <v>35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1372238.2400000002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-60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1372238.24</v>
      </c>
      <c r="AA559" s="31">
        <f>D559-Z559</f>
        <v>11233761.76</v>
      </c>
      <c r="AB559" s="37">
        <f>Z559/D559</f>
        <v>0.10885596065365699</v>
      </c>
      <c r="AC559" s="32"/>
    </row>
    <row r="560" spans="1:29" s="33" customFormat="1" ht="18" customHeight="1" x14ac:dyDescent="0.25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</row>
    <row r="561" spans="1:29" s="33" customFormat="1" ht="18" customHeight="1" x14ac:dyDescent="0.25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6">SUM(B558:B561)</f>
        <v>19136000</v>
      </c>
      <c r="C562" s="39">
        <f t="shared" si="286"/>
        <v>0</v>
      </c>
      <c r="D562" s="39">
        <f t="shared" si="286"/>
        <v>19136000</v>
      </c>
      <c r="E562" s="39">
        <f t="shared" si="286"/>
        <v>2633592.42</v>
      </c>
      <c r="F562" s="39">
        <f t="shared" si="286"/>
        <v>0</v>
      </c>
      <c r="G562" s="39">
        <f t="shared" si="286"/>
        <v>0</v>
      </c>
      <c r="H562" s="39">
        <f t="shared" si="286"/>
        <v>0</v>
      </c>
      <c r="I562" s="39">
        <f t="shared" si="286"/>
        <v>0</v>
      </c>
      <c r="J562" s="39">
        <f t="shared" si="286"/>
        <v>0</v>
      </c>
      <c r="K562" s="39">
        <f t="shared" si="286"/>
        <v>0</v>
      </c>
      <c r="L562" s="39">
        <f t="shared" si="286"/>
        <v>0</v>
      </c>
      <c r="M562" s="39">
        <f t="shared" si="286"/>
        <v>0</v>
      </c>
      <c r="N562" s="39">
        <f t="shared" si="286"/>
        <v>830755.27</v>
      </c>
      <c r="O562" s="39">
        <f t="shared" si="286"/>
        <v>1401061.22</v>
      </c>
      <c r="P562" s="39">
        <f t="shared" si="286"/>
        <v>401775.93</v>
      </c>
      <c r="Q562" s="39">
        <f t="shared" si="286"/>
        <v>0</v>
      </c>
      <c r="R562" s="39">
        <f t="shared" si="286"/>
        <v>0</v>
      </c>
      <c r="S562" s="39">
        <f t="shared" si="286"/>
        <v>0</v>
      </c>
      <c r="T562" s="39">
        <f t="shared" si="286"/>
        <v>0</v>
      </c>
      <c r="U562" s="39">
        <f t="shared" si="286"/>
        <v>0</v>
      </c>
      <c r="V562" s="39">
        <f t="shared" si="286"/>
        <v>0</v>
      </c>
      <c r="W562" s="39">
        <f t="shared" si="286"/>
        <v>0</v>
      </c>
      <c r="X562" s="39">
        <f t="shared" si="286"/>
        <v>0</v>
      </c>
      <c r="Y562" s="39">
        <f t="shared" si="286"/>
        <v>0</v>
      </c>
      <c r="Z562" s="39">
        <f t="shared" si="286"/>
        <v>2633592.42</v>
      </c>
      <c r="AA562" s="39">
        <f t="shared" si="286"/>
        <v>16502407.58</v>
      </c>
      <c r="AB562" s="40">
        <f>Z562/D562</f>
        <v>0.13762502194816054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8">B563+B562</f>
        <v>19136000</v>
      </c>
      <c r="C564" s="39">
        <f t="shared" si="288"/>
        <v>0</v>
      </c>
      <c r="D564" s="39">
        <f t="shared" si="288"/>
        <v>19136000</v>
      </c>
      <c r="E564" s="39">
        <f t="shared" si="288"/>
        <v>2633592.42</v>
      </c>
      <c r="F564" s="39">
        <f t="shared" si="288"/>
        <v>0</v>
      </c>
      <c r="G564" s="39">
        <f t="shared" si="288"/>
        <v>0</v>
      </c>
      <c r="H564" s="39">
        <f t="shared" si="288"/>
        <v>0</v>
      </c>
      <c r="I564" s="39">
        <f t="shared" si="288"/>
        <v>0</v>
      </c>
      <c r="J564" s="39">
        <f t="shared" si="288"/>
        <v>0</v>
      </c>
      <c r="K564" s="39">
        <f t="shared" si="288"/>
        <v>0</v>
      </c>
      <c r="L564" s="39">
        <f t="shared" si="288"/>
        <v>0</v>
      </c>
      <c r="M564" s="39">
        <f t="shared" si="288"/>
        <v>0</v>
      </c>
      <c r="N564" s="39">
        <f t="shared" si="288"/>
        <v>830755.27</v>
      </c>
      <c r="O564" s="39">
        <f t="shared" si="288"/>
        <v>1401061.22</v>
      </c>
      <c r="P564" s="39">
        <f t="shared" si="288"/>
        <v>401775.93</v>
      </c>
      <c r="Q564" s="39">
        <f t="shared" si="288"/>
        <v>0</v>
      </c>
      <c r="R564" s="39">
        <f t="shared" si="288"/>
        <v>0</v>
      </c>
      <c r="S564" s="39">
        <f t="shared" si="288"/>
        <v>0</v>
      </c>
      <c r="T564" s="39">
        <f t="shared" si="288"/>
        <v>0</v>
      </c>
      <c r="U564" s="39">
        <f t="shared" si="288"/>
        <v>0</v>
      </c>
      <c r="V564" s="39">
        <f t="shared" si="288"/>
        <v>0</v>
      </c>
      <c r="W564" s="39">
        <f t="shared" si="288"/>
        <v>0</v>
      </c>
      <c r="X564" s="39">
        <f t="shared" si="288"/>
        <v>0</v>
      </c>
      <c r="Y564" s="39">
        <f t="shared" si="288"/>
        <v>0</v>
      </c>
      <c r="Z564" s="39">
        <f t="shared" si="288"/>
        <v>2633592.42</v>
      </c>
      <c r="AA564" s="39">
        <f t="shared" si="288"/>
        <v>16502407.58</v>
      </c>
      <c r="AB564" s="40">
        <f>Z564/D564</f>
        <v>0.13762502194816054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3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5">
      <c r="A568" s="36" t="s">
        <v>34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3667838.7800000003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1414236.72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3667838.7800000003</v>
      </c>
      <c r="AA568" s="31">
        <f>D568-Z568</f>
        <v>12636161.219999999</v>
      </c>
      <c r="AB568" s="37">
        <f>Z568/D568</f>
        <v>0.22496557777232581</v>
      </c>
      <c r="AC568" s="32"/>
    </row>
    <row r="569" spans="1:29" s="33" customFormat="1" ht="18" customHeight="1" x14ac:dyDescent="0.25">
      <c r="A569" s="36" t="s">
        <v>35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2314777.02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1595317.37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2314777.02</v>
      </c>
      <c r="AA569" s="31">
        <f>D569-Z569</f>
        <v>5338222.9800000004</v>
      </c>
      <c r="AB569" s="37">
        <f>Z569/D569</f>
        <v>0.30246661701293609</v>
      </c>
      <c r="AC569" s="32"/>
    </row>
    <row r="570" spans="1:29" s="33" customFormat="1" ht="18" customHeight="1" x14ac:dyDescent="0.25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</row>
    <row r="571" spans="1:29" s="33" customFormat="1" ht="18" customHeight="1" x14ac:dyDescent="0.25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90">SUM(B568:B571)</f>
        <v>23957000</v>
      </c>
      <c r="C572" s="39">
        <f t="shared" si="290"/>
        <v>0</v>
      </c>
      <c r="D572" s="39">
        <f t="shared" si="290"/>
        <v>23957000</v>
      </c>
      <c r="E572" s="39">
        <f t="shared" si="290"/>
        <v>5982615.8000000007</v>
      </c>
      <c r="F572" s="39">
        <f t="shared" si="290"/>
        <v>0</v>
      </c>
      <c r="G572" s="39">
        <f t="shared" si="290"/>
        <v>0</v>
      </c>
      <c r="H572" s="39">
        <f t="shared" si="290"/>
        <v>0</v>
      </c>
      <c r="I572" s="39">
        <f t="shared" si="290"/>
        <v>0</v>
      </c>
      <c r="J572" s="39">
        <f t="shared" si="290"/>
        <v>0</v>
      </c>
      <c r="K572" s="39">
        <f t="shared" si="290"/>
        <v>0</v>
      </c>
      <c r="L572" s="39">
        <f t="shared" si="290"/>
        <v>0</v>
      </c>
      <c r="M572" s="39">
        <f t="shared" si="290"/>
        <v>0</v>
      </c>
      <c r="N572" s="39">
        <f t="shared" si="290"/>
        <v>1458691.03</v>
      </c>
      <c r="O572" s="39">
        <f t="shared" si="290"/>
        <v>1514370.6800000002</v>
      </c>
      <c r="P572" s="39">
        <f t="shared" si="290"/>
        <v>3009554.09</v>
      </c>
      <c r="Q572" s="39">
        <f t="shared" si="290"/>
        <v>0</v>
      </c>
      <c r="R572" s="39">
        <f t="shared" si="290"/>
        <v>0</v>
      </c>
      <c r="S572" s="39">
        <f t="shared" si="290"/>
        <v>0</v>
      </c>
      <c r="T572" s="39">
        <f t="shared" si="290"/>
        <v>0</v>
      </c>
      <c r="U572" s="39">
        <f t="shared" si="290"/>
        <v>0</v>
      </c>
      <c r="V572" s="39">
        <f t="shared" si="290"/>
        <v>0</v>
      </c>
      <c r="W572" s="39">
        <f t="shared" si="290"/>
        <v>0</v>
      </c>
      <c r="X572" s="39">
        <f t="shared" si="290"/>
        <v>0</v>
      </c>
      <c r="Y572" s="39">
        <f t="shared" si="290"/>
        <v>0</v>
      </c>
      <c r="Z572" s="39">
        <f t="shared" si="290"/>
        <v>5982615.8000000007</v>
      </c>
      <c r="AA572" s="39">
        <f t="shared" si="290"/>
        <v>17974384.199999999</v>
      </c>
      <c r="AB572" s="40">
        <f>Z572/D572</f>
        <v>0.24972307884960557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92">B573+B572</f>
        <v>23957000</v>
      </c>
      <c r="C574" s="39">
        <f t="shared" si="292"/>
        <v>0</v>
      </c>
      <c r="D574" s="39">
        <f t="shared" si="292"/>
        <v>23957000</v>
      </c>
      <c r="E574" s="39">
        <f t="shared" si="292"/>
        <v>5982615.8000000007</v>
      </c>
      <c r="F574" s="39">
        <f t="shared" si="292"/>
        <v>0</v>
      </c>
      <c r="G574" s="39">
        <f t="shared" si="292"/>
        <v>0</v>
      </c>
      <c r="H574" s="39">
        <f t="shared" si="292"/>
        <v>0</v>
      </c>
      <c r="I574" s="39">
        <f t="shared" si="292"/>
        <v>0</v>
      </c>
      <c r="J574" s="39">
        <f t="shared" si="292"/>
        <v>0</v>
      </c>
      <c r="K574" s="39">
        <f t="shared" si="292"/>
        <v>0</v>
      </c>
      <c r="L574" s="39">
        <f t="shared" si="292"/>
        <v>0</v>
      </c>
      <c r="M574" s="39">
        <f t="shared" si="292"/>
        <v>0</v>
      </c>
      <c r="N574" s="39">
        <f t="shared" si="292"/>
        <v>1458691.03</v>
      </c>
      <c r="O574" s="39">
        <f t="shared" si="292"/>
        <v>1514370.6800000002</v>
      </c>
      <c r="P574" s="39">
        <f t="shared" si="292"/>
        <v>3009554.09</v>
      </c>
      <c r="Q574" s="39">
        <f t="shared" si="292"/>
        <v>0</v>
      </c>
      <c r="R574" s="39">
        <f t="shared" si="292"/>
        <v>0</v>
      </c>
      <c r="S574" s="39">
        <f t="shared" si="292"/>
        <v>0</v>
      </c>
      <c r="T574" s="39">
        <f t="shared" si="292"/>
        <v>0</v>
      </c>
      <c r="U574" s="39">
        <f t="shared" si="292"/>
        <v>0</v>
      </c>
      <c r="V574" s="39">
        <f t="shared" si="292"/>
        <v>0</v>
      </c>
      <c r="W574" s="39">
        <f t="shared" si="292"/>
        <v>0</v>
      </c>
      <c r="X574" s="39">
        <f t="shared" si="292"/>
        <v>0</v>
      </c>
      <c r="Y574" s="39">
        <f t="shared" si="292"/>
        <v>0</v>
      </c>
      <c r="Z574" s="39">
        <f t="shared" si="292"/>
        <v>5982615.8000000007</v>
      </c>
      <c r="AA574" s="39">
        <f t="shared" si="292"/>
        <v>17974384.199999999</v>
      </c>
      <c r="AB574" s="40">
        <f>Z574/D574</f>
        <v>0.24972307884960557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3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5">
      <c r="A578" s="36" t="s">
        <v>34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11798222.240000002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263354.21999999997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11798222.240000002</v>
      </c>
      <c r="AA578" s="31">
        <f>D578-Z578</f>
        <v>3650777.7599999979</v>
      </c>
      <c r="AB578" s="37">
        <f>Z578/D578</f>
        <v>0.76368840960579987</v>
      </c>
      <c r="AC578" s="32"/>
    </row>
    <row r="579" spans="1:29" s="33" customFormat="1" ht="18" customHeight="1" x14ac:dyDescent="0.25">
      <c r="A579" s="36" t="s">
        <v>35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6156329.1700000009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501727.96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6156329.1699999999</v>
      </c>
      <c r="AA579" s="31">
        <f>D579-Z579</f>
        <v>5442670.8300000001</v>
      </c>
      <c r="AB579" s="37">
        <f>Z579/D579</f>
        <v>0.53076378739546515</v>
      </c>
      <c r="AC579" s="32"/>
    </row>
    <row r="580" spans="1:29" s="33" customFormat="1" ht="18" customHeight="1" x14ac:dyDescent="0.25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</row>
    <row r="581" spans="1:29" s="33" customFormat="1" ht="18" customHeight="1" x14ac:dyDescent="0.25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4">SUM(B578:B581)</f>
        <v>27048000</v>
      </c>
      <c r="C582" s="39">
        <f t="shared" si="294"/>
        <v>0</v>
      </c>
      <c r="D582" s="39">
        <f t="shared" si="294"/>
        <v>27048000</v>
      </c>
      <c r="E582" s="39">
        <f t="shared" si="294"/>
        <v>17954551.410000004</v>
      </c>
      <c r="F582" s="39">
        <f t="shared" si="294"/>
        <v>0</v>
      </c>
      <c r="G582" s="39">
        <f t="shared" si="294"/>
        <v>0</v>
      </c>
      <c r="H582" s="39">
        <f t="shared" si="294"/>
        <v>0</v>
      </c>
      <c r="I582" s="39">
        <f t="shared" si="294"/>
        <v>0</v>
      </c>
      <c r="J582" s="39">
        <f t="shared" si="294"/>
        <v>0</v>
      </c>
      <c r="K582" s="39">
        <f t="shared" si="294"/>
        <v>0</v>
      </c>
      <c r="L582" s="39">
        <f t="shared" si="294"/>
        <v>0</v>
      </c>
      <c r="M582" s="39">
        <f t="shared" si="294"/>
        <v>0</v>
      </c>
      <c r="N582" s="39">
        <f t="shared" si="294"/>
        <v>16369659.470000001</v>
      </c>
      <c r="O582" s="39">
        <f t="shared" si="294"/>
        <v>819809.76</v>
      </c>
      <c r="P582" s="39">
        <f t="shared" si="294"/>
        <v>765082.17999999993</v>
      </c>
      <c r="Q582" s="39">
        <f t="shared" si="294"/>
        <v>0</v>
      </c>
      <c r="R582" s="39">
        <f t="shared" si="294"/>
        <v>0</v>
      </c>
      <c r="S582" s="39">
        <f t="shared" si="294"/>
        <v>0</v>
      </c>
      <c r="T582" s="39">
        <f t="shared" si="294"/>
        <v>0</v>
      </c>
      <c r="U582" s="39">
        <f t="shared" si="294"/>
        <v>0</v>
      </c>
      <c r="V582" s="39">
        <f t="shared" si="294"/>
        <v>0</v>
      </c>
      <c r="W582" s="39">
        <f t="shared" si="294"/>
        <v>0</v>
      </c>
      <c r="X582" s="39">
        <f t="shared" si="294"/>
        <v>0</v>
      </c>
      <c r="Y582" s="39">
        <f t="shared" si="294"/>
        <v>0</v>
      </c>
      <c r="Z582" s="39">
        <f t="shared" si="294"/>
        <v>17954551.410000004</v>
      </c>
      <c r="AA582" s="39">
        <f t="shared" si="294"/>
        <v>9093448.589999998</v>
      </c>
      <c r="AB582" s="40">
        <f>Z582/D582</f>
        <v>0.66380329081632672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6">B583+B582</f>
        <v>27048000</v>
      </c>
      <c r="C584" s="39">
        <f t="shared" si="296"/>
        <v>0</v>
      </c>
      <c r="D584" s="39">
        <f t="shared" si="296"/>
        <v>27048000</v>
      </c>
      <c r="E584" s="39">
        <f t="shared" si="296"/>
        <v>17954551.410000004</v>
      </c>
      <c r="F584" s="39">
        <f t="shared" si="296"/>
        <v>0</v>
      </c>
      <c r="G584" s="39">
        <f t="shared" si="296"/>
        <v>0</v>
      </c>
      <c r="H584" s="39">
        <f t="shared" si="296"/>
        <v>0</v>
      </c>
      <c r="I584" s="39">
        <f t="shared" si="296"/>
        <v>0</v>
      </c>
      <c r="J584" s="39">
        <f t="shared" si="296"/>
        <v>0</v>
      </c>
      <c r="K584" s="39">
        <f t="shared" si="296"/>
        <v>0</v>
      </c>
      <c r="L584" s="39">
        <f t="shared" si="296"/>
        <v>0</v>
      </c>
      <c r="M584" s="39">
        <f t="shared" si="296"/>
        <v>0</v>
      </c>
      <c r="N584" s="39">
        <f t="shared" si="296"/>
        <v>16369659.470000001</v>
      </c>
      <c r="O584" s="39">
        <f t="shared" si="296"/>
        <v>819809.76</v>
      </c>
      <c r="P584" s="39">
        <f t="shared" si="296"/>
        <v>765082.17999999993</v>
      </c>
      <c r="Q584" s="39">
        <f t="shared" si="296"/>
        <v>0</v>
      </c>
      <c r="R584" s="39">
        <f t="shared" si="296"/>
        <v>0</v>
      </c>
      <c r="S584" s="39">
        <f t="shared" si="296"/>
        <v>0</v>
      </c>
      <c r="T584" s="39">
        <f t="shared" si="296"/>
        <v>0</v>
      </c>
      <c r="U584" s="39">
        <f t="shared" si="296"/>
        <v>0</v>
      </c>
      <c r="V584" s="39">
        <f t="shared" si="296"/>
        <v>0</v>
      </c>
      <c r="W584" s="39">
        <f t="shared" si="296"/>
        <v>0</v>
      </c>
      <c r="X584" s="39">
        <f t="shared" si="296"/>
        <v>0</v>
      </c>
      <c r="Y584" s="39">
        <f t="shared" si="296"/>
        <v>0</v>
      </c>
      <c r="Z584" s="39">
        <f t="shared" si="296"/>
        <v>17954551.410000004</v>
      </c>
      <c r="AA584" s="39">
        <f t="shared" si="296"/>
        <v>9093448.589999998</v>
      </c>
      <c r="AB584" s="40">
        <f>Z584/D584</f>
        <v>0.66380329081632672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3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5">
      <c r="A588" s="36" t="s">
        <v>34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2750745.0999999996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1086786.0799999998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2750745.0999999996</v>
      </c>
      <c r="AA588" s="31">
        <f>D588-Z588</f>
        <v>9631254.9000000004</v>
      </c>
      <c r="AB588" s="37">
        <f>Z588/D588</f>
        <v>0.2221567678888709</v>
      </c>
      <c r="AC588" s="32"/>
    </row>
    <row r="589" spans="1:29" s="33" customFormat="1" ht="18" customHeight="1" x14ac:dyDescent="0.25">
      <c r="A589" s="36" t="s">
        <v>35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5954225.6899999995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2540443.11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5954225.6899999995</v>
      </c>
      <c r="AA589" s="31">
        <f>D589-Z589</f>
        <v>3111774.3100000005</v>
      </c>
      <c r="AB589" s="37">
        <f>Z589/D589</f>
        <v>0.65676436024707696</v>
      </c>
      <c r="AC589" s="32"/>
    </row>
    <row r="590" spans="1:29" s="33" customFormat="1" ht="18" customHeight="1" x14ac:dyDescent="0.25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</row>
    <row r="591" spans="1:29" s="33" customFormat="1" ht="18" customHeight="1" x14ac:dyDescent="0.25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8">SUM(B588:B591)</f>
        <v>21448000</v>
      </c>
      <c r="C592" s="39">
        <f t="shared" si="298"/>
        <v>0</v>
      </c>
      <c r="D592" s="39">
        <f t="shared" si="298"/>
        <v>21448000</v>
      </c>
      <c r="E592" s="39">
        <f t="shared" si="298"/>
        <v>8704970.7899999991</v>
      </c>
      <c r="F592" s="39">
        <f t="shared" si="298"/>
        <v>0</v>
      </c>
      <c r="G592" s="39">
        <f t="shared" si="298"/>
        <v>0</v>
      </c>
      <c r="H592" s="39">
        <f t="shared" si="298"/>
        <v>0</v>
      </c>
      <c r="I592" s="39">
        <f t="shared" si="298"/>
        <v>0</v>
      </c>
      <c r="J592" s="39">
        <f t="shared" si="298"/>
        <v>0</v>
      </c>
      <c r="K592" s="39">
        <f t="shared" si="298"/>
        <v>0</v>
      </c>
      <c r="L592" s="39">
        <f t="shared" si="298"/>
        <v>0</v>
      </c>
      <c r="M592" s="39">
        <f t="shared" si="298"/>
        <v>0</v>
      </c>
      <c r="N592" s="39">
        <f t="shared" si="298"/>
        <v>1081291.95</v>
      </c>
      <c r="O592" s="39">
        <f t="shared" si="298"/>
        <v>3996449.6499999994</v>
      </c>
      <c r="P592" s="39">
        <f t="shared" si="298"/>
        <v>3627229.1899999995</v>
      </c>
      <c r="Q592" s="39">
        <f t="shared" si="298"/>
        <v>0</v>
      </c>
      <c r="R592" s="39">
        <f t="shared" si="298"/>
        <v>0</v>
      </c>
      <c r="S592" s="39">
        <f t="shared" si="298"/>
        <v>0</v>
      </c>
      <c r="T592" s="39">
        <f t="shared" si="298"/>
        <v>0</v>
      </c>
      <c r="U592" s="39">
        <f t="shared" si="298"/>
        <v>0</v>
      </c>
      <c r="V592" s="39">
        <f t="shared" si="298"/>
        <v>0</v>
      </c>
      <c r="W592" s="39">
        <f t="shared" si="298"/>
        <v>0</v>
      </c>
      <c r="X592" s="39">
        <f t="shared" si="298"/>
        <v>0</v>
      </c>
      <c r="Y592" s="39">
        <f t="shared" si="298"/>
        <v>0</v>
      </c>
      <c r="Z592" s="39">
        <f t="shared" si="298"/>
        <v>8704970.7899999991</v>
      </c>
      <c r="AA592" s="39">
        <f t="shared" si="298"/>
        <v>12743029.210000001</v>
      </c>
      <c r="AB592" s="40">
        <f>Z592/D592</f>
        <v>0.40586398685192088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300">B593+B592</f>
        <v>21448000</v>
      </c>
      <c r="C594" s="39">
        <f t="shared" si="300"/>
        <v>0</v>
      </c>
      <c r="D594" s="39">
        <f t="shared" si="300"/>
        <v>21448000</v>
      </c>
      <c r="E594" s="39">
        <f t="shared" si="300"/>
        <v>8704970.7899999991</v>
      </c>
      <c r="F594" s="39">
        <f t="shared" si="300"/>
        <v>0</v>
      </c>
      <c r="G594" s="39">
        <f t="shared" si="300"/>
        <v>0</v>
      </c>
      <c r="H594" s="39">
        <f t="shared" si="300"/>
        <v>0</v>
      </c>
      <c r="I594" s="39">
        <f t="shared" si="300"/>
        <v>0</v>
      </c>
      <c r="J594" s="39">
        <f t="shared" si="300"/>
        <v>0</v>
      </c>
      <c r="K594" s="39">
        <f t="shared" si="300"/>
        <v>0</v>
      </c>
      <c r="L594" s="39">
        <f t="shared" si="300"/>
        <v>0</v>
      </c>
      <c r="M594" s="39">
        <f t="shared" si="300"/>
        <v>0</v>
      </c>
      <c r="N594" s="39">
        <f t="shared" si="300"/>
        <v>1081291.95</v>
      </c>
      <c r="O594" s="39">
        <f t="shared" si="300"/>
        <v>3996449.6499999994</v>
      </c>
      <c r="P594" s="39">
        <f t="shared" si="300"/>
        <v>3627229.1899999995</v>
      </c>
      <c r="Q594" s="39">
        <f t="shared" si="300"/>
        <v>0</v>
      </c>
      <c r="R594" s="39">
        <f t="shared" si="300"/>
        <v>0</v>
      </c>
      <c r="S594" s="39">
        <f t="shared" si="300"/>
        <v>0</v>
      </c>
      <c r="T594" s="39">
        <f t="shared" si="300"/>
        <v>0</v>
      </c>
      <c r="U594" s="39">
        <f t="shared" si="300"/>
        <v>0</v>
      </c>
      <c r="V594" s="39">
        <f t="shared" si="300"/>
        <v>0</v>
      </c>
      <c r="W594" s="39">
        <f t="shared" si="300"/>
        <v>0</v>
      </c>
      <c r="X594" s="39">
        <f t="shared" si="300"/>
        <v>0</v>
      </c>
      <c r="Y594" s="39">
        <f t="shared" si="300"/>
        <v>0</v>
      </c>
      <c r="Z594" s="39">
        <f t="shared" si="300"/>
        <v>8704970.7899999991</v>
      </c>
      <c r="AA594" s="39">
        <f t="shared" si="300"/>
        <v>12743029.210000001</v>
      </c>
      <c r="AB594" s="40">
        <f>Z594/D594</f>
        <v>0.40586398685192088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2"/>
    </row>
    <row r="597" spans="1:29" s="33" customFormat="1" ht="15" customHeight="1" x14ac:dyDescent="0.3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5">
      <c r="A598" s="36" t="s">
        <v>34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2242168.6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953991.8600000001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2242168.6</v>
      </c>
      <c r="AA598" s="31">
        <f>D598-Z598</f>
        <v>7690831.4000000004</v>
      </c>
      <c r="AB598" s="37">
        <f>Z598/D598</f>
        <v>0.2257292459478506</v>
      </c>
      <c r="AC598" s="32"/>
    </row>
    <row r="599" spans="1:29" s="33" customFormat="1" ht="18" customHeight="1" x14ac:dyDescent="0.25">
      <c r="A599" s="36" t="s">
        <v>35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6579368.3699999992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3758361.2899999996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6579368.3699999992</v>
      </c>
      <c r="AA599" s="31">
        <f>D599-Z599</f>
        <v>2426631.6300000008</v>
      </c>
      <c r="AB599" s="37">
        <f>Z599/D599</f>
        <v>0.73055389407061955</v>
      </c>
      <c r="AC599" s="32"/>
    </row>
    <row r="600" spans="1:29" s="33" customFormat="1" ht="18" customHeight="1" x14ac:dyDescent="0.25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</row>
    <row r="601" spans="1:29" s="33" customFormat="1" ht="18" customHeight="1" x14ac:dyDescent="0.25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302">SUM(B598:B601)</f>
        <v>18939000</v>
      </c>
      <c r="C602" s="39">
        <f t="shared" si="302"/>
        <v>0</v>
      </c>
      <c r="D602" s="39">
        <f t="shared" si="302"/>
        <v>18939000</v>
      </c>
      <c r="E602" s="39">
        <f t="shared" si="302"/>
        <v>8821536.9699999988</v>
      </c>
      <c r="F602" s="39">
        <f t="shared" si="302"/>
        <v>0</v>
      </c>
      <c r="G602" s="39">
        <f t="shared" si="302"/>
        <v>0</v>
      </c>
      <c r="H602" s="39">
        <f t="shared" si="302"/>
        <v>0</v>
      </c>
      <c r="I602" s="39">
        <f t="shared" si="302"/>
        <v>0</v>
      </c>
      <c r="J602" s="39">
        <f t="shared" si="302"/>
        <v>0</v>
      </c>
      <c r="K602" s="39">
        <f t="shared" si="302"/>
        <v>0</v>
      </c>
      <c r="L602" s="39">
        <f t="shared" si="302"/>
        <v>0</v>
      </c>
      <c r="M602" s="39">
        <f t="shared" si="302"/>
        <v>0</v>
      </c>
      <c r="N602" s="39">
        <f t="shared" si="302"/>
        <v>1368608.75</v>
      </c>
      <c r="O602" s="39">
        <f t="shared" si="302"/>
        <v>2740575.0700000003</v>
      </c>
      <c r="P602" s="39">
        <f t="shared" si="302"/>
        <v>4712353.1499999994</v>
      </c>
      <c r="Q602" s="39">
        <f t="shared" si="302"/>
        <v>0</v>
      </c>
      <c r="R602" s="39">
        <f t="shared" si="302"/>
        <v>0</v>
      </c>
      <c r="S602" s="39">
        <f t="shared" si="302"/>
        <v>0</v>
      </c>
      <c r="T602" s="39">
        <f t="shared" si="302"/>
        <v>0</v>
      </c>
      <c r="U602" s="39">
        <f t="shared" si="302"/>
        <v>0</v>
      </c>
      <c r="V602" s="39">
        <f t="shared" si="302"/>
        <v>0</v>
      </c>
      <c r="W602" s="39">
        <f t="shared" si="302"/>
        <v>0</v>
      </c>
      <c r="X602" s="39">
        <f t="shared" si="302"/>
        <v>0</v>
      </c>
      <c r="Y602" s="39">
        <f t="shared" si="302"/>
        <v>0</v>
      </c>
      <c r="Z602" s="39">
        <f t="shared" si="302"/>
        <v>8821536.9699999988</v>
      </c>
      <c r="AA602" s="39">
        <f t="shared" si="302"/>
        <v>10117463.030000001</v>
      </c>
      <c r="AB602" s="40">
        <f>Z602/D602</f>
        <v>0.46578684038227991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4">B603+B602</f>
        <v>18939000</v>
      </c>
      <c r="C604" s="39">
        <f t="shared" si="304"/>
        <v>0</v>
      </c>
      <c r="D604" s="39">
        <f t="shared" si="304"/>
        <v>18939000</v>
      </c>
      <c r="E604" s="39">
        <f t="shared" si="304"/>
        <v>8821536.9699999988</v>
      </c>
      <c r="F604" s="39">
        <f t="shared" si="304"/>
        <v>0</v>
      </c>
      <c r="G604" s="39">
        <f t="shared" si="304"/>
        <v>0</v>
      </c>
      <c r="H604" s="39">
        <f t="shared" si="304"/>
        <v>0</v>
      </c>
      <c r="I604" s="39">
        <f t="shared" si="304"/>
        <v>0</v>
      </c>
      <c r="J604" s="39">
        <f t="shared" si="304"/>
        <v>0</v>
      </c>
      <c r="K604" s="39">
        <f t="shared" si="304"/>
        <v>0</v>
      </c>
      <c r="L604" s="39">
        <f t="shared" si="304"/>
        <v>0</v>
      </c>
      <c r="M604" s="39">
        <f t="shared" si="304"/>
        <v>0</v>
      </c>
      <c r="N604" s="39">
        <f t="shared" si="304"/>
        <v>1368608.75</v>
      </c>
      <c r="O604" s="39">
        <f t="shared" si="304"/>
        <v>2740575.0700000003</v>
      </c>
      <c r="P604" s="39">
        <f t="shared" si="304"/>
        <v>4712353.1499999994</v>
      </c>
      <c r="Q604" s="39">
        <f t="shared" si="304"/>
        <v>0</v>
      </c>
      <c r="R604" s="39">
        <f t="shared" si="304"/>
        <v>0</v>
      </c>
      <c r="S604" s="39">
        <f t="shared" si="304"/>
        <v>0</v>
      </c>
      <c r="T604" s="39">
        <f t="shared" si="304"/>
        <v>0</v>
      </c>
      <c r="U604" s="39">
        <f t="shared" si="304"/>
        <v>0</v>
      </c>
      <c r="V604" s="39">
        <f t="shared" si="304"/>
        <v>0</v>
      </c>
      <c r="W604" s="39">
        <f t="shared" si="304"/>
        <v>0</v>
      </c>
      <c r="X604" s="39">
        <f t="shared" si="304"/>
        <v>0</v>
      </c>
      <c r="Y604" s="39">
        <f t="shared" si="304"/>
        <v>0</v>
      </c>
      <c r="Z604" s="39">
        <f t="shared" si="304"/>
        <v>8821536.9699999988</v>
      </c>
      <c r="AA604" s="39">
        <f t="shared" si="304"/>
        <v>10117463.030000001</v>
      </c>
      <c r="AB604" s="40">
        <f>Z604/D604</f>
        <v>0.46578684038227991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3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5">
      <c r="A608" s="36" t="s">
        <v>34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3949699.9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1548887.08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3949699.9</v>
      </c>
      <c r="AA608" s="31">
        <f>D608-Z608</f>
        <v>15551300.1</v>
      </c>
      <c r="AB608" s="37">
        <f>Z608/D608</f>
        <v>0.20253832623968002</v>
      </c>
      <c r="AC608" s="32"/>
    </row>
    <row r="609" spans="1:29" s="33" customFormat="1" ht="18" customHeight="1" x14ac:dyDescent="0.25">
      <c r="A609" s="36" t="s">
        <v>35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2200650.36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919836.1100000001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2200650.3600000003</v>
      </c>
      <c r="AA609" s="31">
        <f>D609-Z609</f>
        <v>8023349.6399999997</v>
      </c>
      <c r="AB609" s="37">
        <f>Z609/D609</f>
        <v>0.2152435798122066</v>
      </c>
      <c r="AC609" s="32"/>
    </row>
    <row r="610" spans="1:29" s="33" customFormat="1" ht="18" customHeight="1" x14ac:dyDescent="0.25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</row>
    <row r="611" spans="1:29" s="33" customFormat="1" ht="18" customHeight="1" x14ac:dyDescent="0.25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6">SUM(B608:B611)</f>
        <v>29725000</v>
      </c>
      <c r="C612" s="39">
        <f t="shared" si="306"/>
        <v>0</v>
      </c>
      <c r="D612" s="39">
        <f t="shared" si="306"/>
        <v>29725000</v>
      </c>
      <c r="E612" s="39">
        <f t="shared" si="306"/>
        <v>6150350.2599999998</v>
      </c>
      <c r="F612" s="39">
        <f t="shared" si="306"/>
        <v>0</v>
      </c>
      <c r="G612" s="39">
        <f t="shared" si="306"/>
        <v>0</v>
      </c>
      <c r="H612" s="39">
        <f t="shared" si="306"/>
        <v>0</v>
      </c>
      <c r="I612" s="39">
        <f t="shared" si="306"/>
        <v>0</v>
      </c>
      <c r="J612" s="39">
        <f t="shared" si="306"/>
        <v>0</v>
      </c>
      <c r="K612" s="39">
        <f t="shared" si="306"/>
        <v>0</v>
      </c>
      <c r="L612" s="39">
        <f t="shared" si="306"/>
        <v>0</v>
      </c>
      <c r="M612" s="39">
        <f t="shared" si="306"/>
        <v>0</v>
      </c>
      <c r="N612" s="39">
        <f t="shared" si="306"/>
        <v>76597.600000000006</v>
      </c>
      <c r="O612" s="39">
        <f t="shared" si="306"/>
        <v>3605029.4699999997</v>
      </c>
      <c r="P612" s="39">
        <f t="shared" si="306"/>
        <v>2468723.1900000004</v>
      </c>
      <c r="Q612" s="39">
        <f t="shared" si="306"/>
        <v>0</v>
      </c>
      <c r="R612" s="39">
        <f t="shared" si="306"/>
        <v>0</v>
      </c>
      <c r="S612" s="39">
        <f t="shared" si="306"/>
        <v>0</v>
      </c>
      <c r="T612" s="39">
        <f t="shared" si="306"/>
        <v>0</v>
      </c>
      <c r="U612" s="39">
        <f t="shared" si="306"/>
        <v>0</v>
      </c>
      <c r="V612" s="39">
        <f t="shared" si="306"/>
        <v>0</v>
      </c>
      <c r="W612" s="39">
        <f t="shared" si="306"/>
        <v>0</v>
      </c>
      <c r="X612" s="39">
        <f t="shared" si="306"/>
        <v>0</v>
      </c>
      <c r="Y612" s="39">
        <f t="shared" si="306"/>
        <v>0</v>
      </c>
      <c r="Z612" s="39">
        <f t="shared" si="306"/>
        <v>6150350.2599999998</v>
      </c>
      <c r="AA612" s="39">
        <f t="shared" si="306"/>
        <v>23574649.739999998</v>
      </c>
      <c r="AB612" s="40">
        <f>Z612/D612</f>
        <v>0.20690833507148865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8">B613+B612</f>
        <v>29725000</v>
      </c>
      <c r="C614" s="39">
        <f t="shared" si="308"/>
        <v>0</v>
      </c>
      <c r="D614" s="39">
        <f t="shared" si="308"/>
        <v>29725000</v>
      </c>
      <c r="E614" s="39">
        <f t="shared" si="308"/>
        <v>6150350.2599999998</v>
      </c>
      <c r="F614" s="39">
        <f t="shared" si="308"/>
        <v>0</v>
      </c>
      <c r="G614" s="39">
        <f t="shared" si="308"/>
        <v>0</v>
      </c>
      <c r="H614" s="39">
        <f t="shared" si="308"/>
        <v>0</v>
      </c>
      <c r="I614" s="39">
        <f t="shared" si="308"/>
        <v>0</v>
      </c>
      <c r="J614" s="39">
        <f t="shared" si="308"/>
        <v>0</v>
      </c>
      <c r="K614" s="39">
        <f t="shared" si="308"/>
        <v>0</v>
      </c>
      <c r="L614" s="39">
        <f t="shared" si="308"/>
        <v>0</v>
      </c>
      <c r="M614" s="39">
        <f t="shared" si="308"/>
        <v>0</v>
      </c>
      <c r="N614" s="39">
        <f t="shared" si="308"/>
        <v>76597.600000000006</v>
      </c>
      <c r="O614" s="39">
        <f t="shared" si="308"/>
        <v>3605029.4699999997</v>
      </c>
      <c r="P614" s="39">
        <f t="shared" si="308"/>
        <v>2468723.1900000004</v>
      </c>
      <c r="Q614" s="39">
        <f t="shared" si="308"/>
        <v>0</v>
      </c>
      <c r="R614" s="39">
        <f t="shared" si="308"/>
        <v>0</v>
      </c>
      <c r="S614" s="39">
        <f t="shared" si="308"/>
        <v>0</v>
      </c>
      <c r="T614" s="39">
        <f t="shared" si="308"/>
        <v>0</v>
      </c>
      <c r="U614" s="39">
        <f t="shared" si="308"/>
        <v>0</v>
      </c>
      <c r="V614" s="39">
        <f t="shared" si="308"/>
        <v>0</v>
      </c>
      <c r="W614" s="39">
        <f t="shared" si="308"/>
        <v>0</v>
      </c>
      <c r="X614" s="39">
        <f t="shared" si="308"/>
        <v>0</v>
      </c>
      <c r="Y614" s="39">
        <f t="shared" si="308"/>
        <v>0</v>
      </c>
      <c r="Z614" s="39">
        <f t="shared" si="308"/>
        <v>6150350.2599999998</v>
      </c>
      <c r="AA614" s="39">
        <f t="shared" si="308"/>
        <v>23574649.739999998</v>
      </c>
      <c r="AB614" s="40">
        <f>Z614/D614</f>
        <v>0.20690833507148865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3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5">
      <c r="A618" s="36" t="s">
        <v>34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7027717.120000001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2746759.14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7027717.120000001</v>
      </c>
      <c r="AA618" s="31">
        <f>D618-Z618</f>
        <v>24407282.879999999</v>
      </c>
      <c r="AB618" s="37">
        <f>Z618/D618</f>
        <v>0.22356345220295851</v>
      </c>
      <c r="AC618" s="32"/>
    </row>
    <row r="619" spans="1:29" s="33" customFormat="1" ht="18" customHeight="1" x14ac:dyDescent="0.25">
      <c r="A619" s="36" t="s">
        <v>35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3148232.78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1462822.35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3148232.7800000003</v>
      </c>
      <c r="AA619" s="31">
        <f>D619-Z619</f>
        <v>5741767.2199999997</v>
      </c>
      <c r="AB619" s="37">
        <f>Z619/D619</f>
        <v>0.35413192125984255</v>
      </c>
      <c r="AC619" s="32"/>
    </row>
    <row r="620" spans="1:29" s="33" customFormat="1" ht="18" customHeight="1" x14ac:dyDescent="0.25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</row>
    <row r="621" spans="1:29" s="33" customFormat="1" ht="18" customHeight="1" x14ac:dyDescent="0.25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10">SUM(B618:B621)</f>
        <v>40325000</v>
      </c>
      <c r="C622" s="39">
        <f t="shared" si="310"/>
        <v>0</v>
      </c>
      <c r="D622" s="39">
        <f t="shared" si="310"/>
        <v>40325000</v>
      </c>
      <c r="E622" s="39">
        <f t="shared" si="310"/>
        <v>10175949.9</v>
      </c>
      <c r="F622" s="39">
        <f t="shared" si="310"/>
        <v>0</v>
      </c>
      <c r="G622" s="39">
        <f t="shared" si="310"/>
        <v>0</v>
      </c>
      <c r="H622" s="39">
        <f t="shared" si="310"/>
        <v>0</v>
      </c>
      <c r="I622" s="39">
        <f t="shared" si="310"/>
        <v>0</v>
      </c>
      <c r="J622" s="39">
        <f t="shared" si="310"/>
        <v>0</v>
      </c>
      <c r="K622" s="39">
        <f t="shared" si="310"/>
        <v>0</v>
      </c>
      <c r="L622" s="39">
        <f t="shared" si="310"/>
        <v>0</v>
      </c>
      <c r="M622" s="39">
        <f t="shared" si="310"/>
        <v>0</v>
      </c>
      <c r="N622" s="39">
        <f t="shared" si="310"/>
        <v>159978</v>
      </c>
      <c r="O622" s="39">
        <f t="shared" si="310"/>
        <v>5806390.4100000001</v>
      </c>
      <c r="P622" s="39">
        <f t="shared" si="310"/>
        <v>4209581.49</v>
      </c>
      <c r="Q622" s="39">
        <f t="shared" si="310"/>
        <v>0</v>
      </c>
      <c r="R622" s="39">
        <f t="shared" si="310"/>
        <v>0</v>
      </c>
      <c r="S622" s="39">
        <f t="shared" si="310"/>
        <v>0</v>
      </c>
      <c r="T622" s="39">
        <f t="shared" si="310"/>
        <v>0</v>
      </c>
      <c r="U622" s="39">
        <f t="shared" si="310"/>
        <v>0</v>
      </c>
      <c r="V622" s="39">
        <f t="shared" si="310"/>
        <v>0</v>
      </c>
      <c r="W622" s="39">
        <f t="shared" si="310"/>
        <v>0</v>
      </c>
      <c r="X622" s="39">
        <f t="shared" si="310"/>
        <v>0</v>
      </c>
      <c r="Y622" s="39">
        <f t="shared" si="310"/>
        <v>0</v>
      </c>
      <c r="Z622" s="39">
        <f t="shared" si="310"/>
        <v>10175949.900000002</v>
      </c>
      <c r="AA622" s="39">
        <f t="shared" si="310"/>
        <v>30149050.099999998</v>
      </c>
      <c r="AB622" s="40">
        <f>Z622/D622</f>
        <v>0.25234841661500318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12">B623+B622</f>
        <v>40325000</v>
      </c>
      <c r="C624" s="39">
        <f t="shared" si="312"/>
        <v>0</v>
      </c>
      <c r="D624" s="39">
        <f t="shared" si="312"/>
        <v>40325000</v>
      </c>
      <c r="E624" s="39">
        <f t="shared" si="312"/>
        <v>10175949.9</v>
      </c>
      <c r="F624" s="39">
        <f t="shared" si="312"/>
        <v>0</v>
      </c>
      <c r="G624" s="39">
        <f t="shared" si="312"/>
        <v>0</v>
      </c>
      <c r="H624" s="39">
        <f t="shared" si="312"/>
        <v>0</v>
      </c>
      <c r="I624" s="39">
        <f t="shared" si="312"/>
        <v>0</v>
      </c>
      <c r="J624" s="39">
        <f t="shared" si="312"/>
        <v>0</v>
      </c>
      <c r="K624" s="39">
        <f t="shared" si="312"/>
        <v>0</v>
      </c>
      <c r="L624" s="39">
        <f t="shared" si="312"/>
        <v>0</v>
      </c>
      <c r="M624" s="39">
        <f t="shared" si="312"/>
        <v>0</v>
      </c>
      <c r="N624" s="39">
        <f t="shared" si="312"/>
        <v>159978</v>
      </c>
      <c r="O624" s="39">
        <f t="shared" si="312"/>
        <v>5806390.4100000001</v>
      </c>
      <c r="P624" s="39">
        <f t="shared" si="312"/>
        <v>4209581.49</v>
      </c>
      <c r="Q624" s="39">
        <f t="shared" si="312"/>
        <v>0</v>
      </c>
      <c r="R624" s="39">
        <f t="shared" si="312"/>
        <v>0</v>
      </c>
      <c r="S624" s="39">
        <f t="shared" si="312"/>
        <v>0</v>
      </c>
      <c r="T624" s="39">
        <f t="shared" si="312"/>
        <v>0</v>
      </c>
      <c r="U624" s="39">
        <f t="shared" si="312"/>
        <v>0</v>
      </c>
      <c r="V624" s="39">
        <f t="shared" si="312"/>
        <v>0</v>
      </c>
      <c r="W624" s="39">
        <f t="shared" si="312"/>
        <v>0</v>
      </c>
      <c r="X624" s="39">
        <f t="shared" si="312"/>
        <v>0</v>
      </c>
      <c r="Y624" s="39">
        <f t="shared" si="312"/>
        <v>0</v>
      </c>
      <c r="Z624" s="39">
        <f t="shared" si="312"/>
        <v>10175949.900000002</v>
      </c>
      <c r="AA624" s="39">
        <f t="shared" si="312"/>
        <v>30149050.099999998</v>
      </c>
      <c r="AB624" s="40">
        <f>Z624/D624</f>
        <v>0.25234841661500318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3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5">
      <c r="A628" s="36" t="s">
        <v>34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4686641.4000000004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1773690.92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4686641.4000000004</v>
      </c>
      <c r="AA628" s="31">
        <f>D628-Z628</f>
        <v>15997358.6</v>
      </c>
      <c r="AB628" s="37">
        <f>Z628/D628</f>
        <v>0.22658293366853607</v>
      </c>
      <c r="AC628" s="32"/>
    </row>
    <row r="629" spans="1:29" s="33" customFormat="1" ht="18" customHeight="1" x14ac:dyDescent="0.25">
      <c r="A629" s="36" t="s">
        <v>35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4409711.5200000005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1306049.33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4409711.5199999996</v>
      </c>
      <c r="AA629" s="31">
        <f>D629-Z629</f>
        <v>3779288.4800000004</v>
      </c>
      <c r="AB629" s="37">
        <f>Z629/D629</f>
        <v>0.53849206496519719</v>
      </c>
      <c r="AC629" s="32"/>
    </row>
    <row r="630" spans="1:29" s="33" customFormat="1" ht="18" customHeight="1" x14ac:dyDescent="0.25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</row>
    <row r="631" spans="1:29" s="33" customFormat="1" ht="18" customHeight="1" x14ac:dyDescent="0.25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4">SUM(B628:B631)</f>
        <v>28873000</v>
      </c>
      <c r="C632" s="39">
        <f t="shared" si="314"/>
        <v>0</v>
      </c>
      <c r="D632" s="39">
        <f t="shared" si="314"/>
        <v>28873000</v>
      </c>
      <c r="E632" s="39">
        <f t="shared" si="314"/>
        <v>9096352.9200000018</v>
      </c>
      <c r="F632" s="39">
        <f t="shared" si="314"/>
        <v>0</v>
      </c>
      <c r="G632" s="39">
        <f t="shared" si="314"/>
        <v>0</v>
      </c>
      <c r="H632" s="39">
        <f t="shared" si="314"/>
        <v>0</v>
      </c>
      <c r="I632" s="39">
        <f t="shared" si="314"/>
        <v>0</v>
      </c>
      <c r="J632" s="39">
        <f t="shared" si="314"/>
        <v>0</v>
      </c>
      <c r="K632" s="39">
        <f t="shared" si="314"/>
        <v>0</v>
      </c>
      <c r="L632" s="39">
        <f t="shared" si="314"/>
        <v>0</v>
      </c>
      <c r="M632" s="39">
        <f t="shared" si="314"/>
        <v>0</v>
      </c>
      <c r="N632" s="39">
        <f t="shared" si="314"/>
        <v>1297208.3400000001</v>
      </c>
      <c r="O632" s="39">
        <f t="shared" si="314"/>
        <v>4719404.33</v>
      </c>
      <c r="P632" s="39">
        <f t="shared" si="314"/>
        <v>3079740.25</v>
      </c>
      <c r="Q632" s="39">
        <f t="shared" si="314"/>
        <v>0</v>
      </c>
      <c r="R632" s="39">
        <f t="shared" si="314"/>
        <v>0</v>
      </c>
      <c r="S632" s="39">
        <f t="shared" si="314"/>
        <v>0</v>
      </c>
      <c r="T632" s="39">
        <f t="shared" si="314"/>
        <v>0</v>
      </c>
      <c r="U632" s="39">
        <f t="shared" si="314"/>
        <v>0</v>
      </c>
      <c r="V632" s="39">
        <f t="shared" si="314"/>
        <v>0</v>
      </c>
      <c r="W632" s="39">
        <f t="shared" si="314"/>
        <v>0</v>
      </c>
      <c r="X632" s="39">
        <f t="shared" si="314"/>
        <v>0</v>
      </c>
      <c r="Y632" s="39">
        <f t="shared" si="314"/>
        <v>0</v>
      </c>
      <c r="Z632" s="39">
        <f t="shared" si="314"/>
        <v>9096352.9199999999</v>
      </c>
      <c r="AA632" s="39">
        <f t="shared" si="314"/>
        <v>19776647.079999998</v>
      </c>
      <c r="AB632" s="40">
        <f>Z632/D632</f>
        <v>0.31504703079001145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6">B633+B632</f>
        <v>28873000</v>
      </c>
      <c r="C634" s="39">
        <f t="shared" si="316"/>
        <v>0</v>
      </c>
      <c r="D634" s="39">
        <f t="shared" si="316"/>
        <v>28873000</v>
      </c>
      <c r="E634" s="39">
        <f t="shared" si="316"/>
        <v>9096352.9200000018</v>
      </c>
      <c r="F634" s="39">
        <f t="shared" si="316"/>
        <v>0</v>
      </c>
      <c r="G634" s="39">
        <f t="shared" si="316"/>
        <v>0</v>
      </c>
      <c r="H634" s="39">
        <f t="shared" si="316"/>
        <v>0</v>
      </c>
      <c r="I634" s="39">
        <f t="shared" si="316"/>
        <v>0</v>
      </c>
      <c r="J634" s="39">
        <f t="shared" si="316"/>
        <v>0</v>
      </c>
      <c r="K634" s="39">
        <f t="shared" si="316"/>
        <v>0</v>
      </c>
      <c r="L634" s="39">
        <f t="shared" si="316"/>
        <v>0</v>
      </c>
      <c r="M634" s="39">
        <f t="shared" si="316"/>
        <v>0</v>
      </c>
      <c r="N634" s="39">
        <f t="shared" si="316"/>
        <v>1297208.3400000001</v>
      </c>
      <c r="O634" s="39">
        <f t="shared" si="316"/>
        <v>4719404.33</v>
      </c>
      <c r="P634" s="39">
        <f t="shared" si="316"/>
        <v>3079740.25</v>
      </c>
      <c r="Q634" s="39">
        <f t="shared" si="316"/>
        <v>0</v>
      </c>
      <c r="R634" s="39">
        <f t="shared" si="316"/>
        <v>0</v>
      </c>
      <c r="S634" s="39">
        <f t="shared" si="316"/>
        <v>0</v>
      </c>
      <c r="T634" s="39">
        <f t="shared" si="316"/>
        <v>0</v>
      </c>
      <c r="U634" s="39">
        <f t="shared" si="316"/>
        <v>0</v>
      </c>
      <c r="V634" s="39">
        <f t="shared" si="316"/>
        <v>0</v>
      </c>
      <c r="W634" s="39">
        <f t="shared" si="316"/>
        <v>0</v>
      </c>
      <c r="X634" s="39">
        <f t="shared" si="316"/>
        <v>0</v>
      </c>
      <c r="Y634" s="39">
        <f t="shared" si="316"/>
        <v>0</v>
      </c>
      <c r="Z634" s="39">
        <f t="shared" si="316"/>
        <v>9096352.9199999999</v>
      </c>
      <c r="AA634" s="39">
        <f t="shared" si="316"/>
        <v>19776647.079999998</v>
      </c>
      <c r="AB634" s="40">
        <f>Z634/D634</f>
        <v>0.31504703079001145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3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5">
      <c r="A638" s="36" t="s">
        <v>34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5286122.96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1564801.16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5286122.96</v>
      </c>
      <c r="AA638" s="31">
        <f>D638-Z638</f>
        <v>13321877.039999999</v>
      </c>
      <c r="AB638" s="37">
        <f>Z638/D638</f>
        <v>0.2840779750644884</v>
      </c>
      <c r="AC638" s="32"/>
    </row>
    <row r="639" spans="1:29" s="33" customFormat="1" ht="18" customHeight="1" x14ac:dyDescent="0.25">
      <c r="A639" s="36" t="s">
        <v>35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30929052.559999999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14530133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30929052.560000002</v>
      </c>
      <c r="AA639" s="31">
        <f>D639-Z639</f>
        <v>133282947.44</v>
      </c>
      <c r="AB639" s="37">
        <f>Z639/D639</f>
        <v>0.18834830925876309</v>
      </c>
      <c r="AC639" s="32"/>
    </row>
    <row r="640" spans="1:29" s="33" customFormat="1" ht="18" customHeight="1" x14ac:dyDescent="0.25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</row>
    <row r="641" spans="1:29" s="33" customFormat="1" ht="18" customHeight="1" x14ac:dyDescent="0.25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8">SUM(B638:B641)</f>
        <v>182820000</v>
      </c>
      <c r="C642" s="39">
        <f t="shared" si="318"/>
        <v>0</v>
      </c>
      <c r="D642" s="39">
        <f t="shared" si="318"/>
        <v>182820000</v>
      </c>
      <c r="E642" s="39">
        <f t="shared" si="318"/>
        <v>36215175.519999996</v>
      </c>
      <c r="F642" s="39">
        <f t="shared" si="318"/>
        <v>0</v>
      </c>
      <c r="G642" s="39">
        <f t="shared" si="318"/>
        <v>0</v>
      </c>
      <c r="H642" s="39">
        <f t="shared" si="318"/>
        <v>0</v>
      </c>
      <c r="I642" s="39">
        <f t="shared" si="318"/>
        <v>0</v>
      </c>
      <c r="J642" s="39">
        <f t="shared" si="318"/>
        <v>0</v>
      </c>
      <c r="K642" s="39">
        <f t="shared" si="318"/>
        <v>0</v>
      </c>
      <c r="L642" s="39">
        <f t="shared" si="318"/>
        <v>0</v>
      </c>
      <c r="M642" s="39">
        <f t="shared" si="318"/>
        <v>0</v>
      </c>
      <c r="N642" s="39">
        <f t="shared" si="318"/>
        <v>5402937.46</v>
      </c>
      <c r="O642" s="39">
        <f t="shared" si="318"/>
        <v>14717303.9</v>
      </c>
      <c r="P642" s="39">
        <f t="shared" si="318"/>
        <v>16094934.16</v>
      </c>
      <c r="Q642" s="39">
        <f t="shared" si="318"/>
        <v>0</v>
      </c>
      <c r="R642" s="39">
        <f t="shared" si="318"/>
        <v>0</v>
      </c>
      <c r="S642" s="39">
        <f t="shared" si="318"/>
        <v>0</v>
      </c>
      <c r="T642" s="39">
        <f t="shared" si="318"/>
        <v>0</v>
      </c>
      <c r="U642" s="39">
        <f t="shared" si="318"/>
        <v>0</v>
      </c>
      <c r="V642" s="39">
        <f t="shared" si="318"/>
        <v>0</v>
      </c>
      <c r="W642" s="39">
        <f t="shared" si="318"/>
        <v>0</v>
      </c>
      <c r="X642" s="39">
        <f t="shared" si="318"/>
        <v>0</v>
      </c>
      <c r="Y642" s="39">
        <f t="shared" si="318"/>
        <v>0</v>
      </c>
      <c r="Z642" s="39">
        <f t="shared" si="318"/>
        <v>36215175.520000003</v>
      </c>
      <c r="AA642" s="39">
        <f t="shared" si="318"/>
        <v>146604824.47999999</v>
      </c>
      <c r="AB642" s="40">
        <f>Z642/D642</f>
        <v>0.19809197855814464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20">B643+B642</f>
        <v>182820000</v>
      </c>
      <c r="C644" s="39">
        <f t="shared" si="320"/>
        <v>0</v>
      </c>
      <c r="D644" s="39">
        <f t="shared" si="320"/>
        <v>182820000</v>
      </c>
      <c r="E644" s="39">
        <f t="shared" si="320"/>
        <v>36215175.519999996</v>
      </c>
      <c r="F644" s="39">
        <f t="shared" si="320"/>
        <v>0</v>
      </c>
      <c r="G644" s="39">
        <f t="shared" si="320"/>
        <v>0</v>
      </c>
      <c r="H644" s="39">
        <f t="shared" si="320"/>
        <v>0</v>
      </c>
      <c r="I644" s="39">
        <f t="shared" si="320"/>
        <v>0</v>
      </c>
      <c r="J644" s="39">
        <f t="shared" si="320"/>
        <v>0</v>
      </c>
      <c r="K644" s="39">
        <f t="shared" si="320"/>
        <v>0</v>
      </c>
      <c r="L644" s="39">
        <f t="shared" si="320"/>
        <v>0</v>
      </c>
      <c r="M644" s="39">
        <f t="shared" si="320"/>
        <v>0</v>
      </c>
      <c r="N644" s="39">
        <f t="shared" si="320"/>
        <v>5402937.46</v>
      </c>
      <c r="O644" s="39">
        <f t="shared" si="320"/>
        <v>14717303.9</v>
      </c>
      <c r="P644" s="39">
        <f t="shared" si="320"/>
        <v>16094934.16</v>
      </c>
      <c r="Q644" s="39">
        <f t="shared" si="320"/>
        <v>0</v>
      </c>
      <c r="R644" s="39">
        <f t="shared" si="320"/>
        <v>0</v>
      </c>
      <c r="S644" s="39">
        <f t="shared" si="320"/>
        <v>0</v>
      </c>
      <c r="T644" s="39">
        <f t="shared" si="320"/>
        <v>0</v>
      </c>
      <c r="U644" s="39">
        <f t="shared" si="320"/>
        <v>0</v>
      </c>
      <c r="V644" s="39">
        <f t="shared" si="320"/>
        <v>0</v>
      </c>
      <c r="W644" s="39">
        <f t="shared" si="320"/>
        <v>0</v>
      </c>
      <c r="X644" s="39">
        <f t="shared" si="320"/>
        <v>0</v>
      </c>
      <c r="Y644" s="39">
        <f t="shared" si="320"/>
        <v>0</v>
      </c>
      <c r="Z644" s="39">
        <f t="shared" si="320"/>
        <v>36215175.520000003</v>
      </c>
      <c r="AA644" s="39">
        <f t="shared" si="320"/>
        <v>146604824.47999999</v>
      </c>
      <c r="AB644" s="40">
        <f>Z644/D644</f>
        <v>0.19809197855814464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3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5">
      <c r="A648" s="36" t="s">
        <v>34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1653723.9400000002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842964.76000000013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1653723.9400000002</v>
      </c>
      <c r="AA648" s="31">
        <f>D648-Z648</f>
        <v>5166276.0599999996</v>
      </c>
      <c r="AB648" s="37">
        <f>Z648/D648</f>
        <v>0.24248151612903229</v>
      </c>
      <c r="AC648" s="32"/>
    </row>
    <row r="649" spans="1:29" s="33" customFormat="1" ht="18" customHeight="1" x14ac:dyDescent="0.25">
      <c r="A649" s="36" t="s">
        <v>35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21699323.940000001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19445850.16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21699323.940000001</v>
      </c>
      <c r="AA649" s="31">
        <f>D649-Z649</f>
        <v>9199676.0599999987</v>
      </c>
      <c r="AB649" s="37">
        <f>Z649/D649</f>
        <v>0.70226622026602803</v>
      </c>
      <c r="AC649" s="32"/>
    </row>
    <row r="650" spans="1:29" s="33" customFormat="1" ht="18" customHeight="1" x14ac:dyDescent="0.25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</row>
    <row r="651" spans="1:29" s="33" customFormat="1" ht="18" customHeight="1" x14ac:dyDescent="0.25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22">SUM(B648:B651)</f>
        <v>37719000</v>
      </c>
      <c r="C652" s="39">
        <f t="shared" si="322"/>
        <v>0</v>
      </c>
      <c r="D652" s="39">
        <f t="shared" si="322"/>
        <v>37719000</v>
      </c>
      <c r="E652" s="39">
        <f t="shared" si="322"/>
        <v>23353047.880000003</v>
      </c>
      <c r="F652" s="39">
        <f t="shared" si="322"/>
        <v>0</v>
      </c>
      <c r="G652" s="39">
        <f t="shared" si="322"/>
        <v>0</v>
      </c>
      <c r="H652" s="39">
        <f t="shared" si="322"/>
        <v>0</v>
      </c>
      <c r="I652" s="39">
        <f t="shared" si="322"/>
        <v>0</v>
      </c>
      <c r="J652" s="39">
        <f t="shared" si="322"/>
        <v>0</v>
      </c>
      <c r="K652" s="39">
        <f t="shared" si="322"/>
        <v>0</v>
      </c>
      <c r="L652" s="39">
        <f t="shared" si="322"/>
        <v>0</v>
      </c>
      <c r="M652" s="39">
        <f t="shared" si="322"/>
        <v>0</v>
      </c>
      <c r="N652" s="39">
        <f t="shared" si="322"/>
        <v>0</v>
      </c>
      <c r="O652" s="39">
        <f t="shared" si="322"/>
        <v>3064232.96</v>
      </c>
      <c r="P652" s="39">
        <f t="shared" si="322"/>
        <v>20288814.920000002</v>
      </c>
      <c r="Q652" s="39">
        <f t="shared" si="322"/>
        <v>0</v>
      </c>
      <c r="R652" s="39">
        <f t="shared" si="322"/>
        <v>0</v>
      </c>
      <c r="S652" s="39">
        <f t="shared" si="322"/>
        <v>0</v>
      </c>
      <c r="T652" s="39">
        <f t="shared" si="322"/>
        <v>0</v>
      </c>
      <c r="U652" s="39">
        <f t="shared" si="322"/>
        <v>0</v>
      </c>
      <c r="V652" s="39">
        <f t="shared" si="322"/>
        <v>0</v>
      </c>
      <c r="W652" s="39">
        <f t="shared" si="322"/>
        <v>0</v>
      </c>
      <c r="X652" s="39">
        <f t="shared" si="322"/>
        <v>0</v>
      </c>
      <c r="Y652" s="39">
        <f t="shared" si="322"/>
        <v>0</v>
      </c>
      <c r="Z652" s="39">
        <f t="shared" si="322"/>
        <v>23353047.880000003</v>
      </c>
      <c r="AA652" s="39">
        <f t="shared" si="322"/>
        <v>14365952.119999997</v>
      </c>
      <c r="AB652" s="40">
        <f>Z652/D652</f>
        <v>0.61913221135236896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4">B653+B652</f>
        <v>37719000</v>
      </c>
      <c r="C654" s="39">
        <f t="shared" si="324"/>
        <v>0</v>
      </c>
      <c r="D654" s="39">
        <f t="shared" si="324"/>
        <v>37719000</v>
      </c>
      <c r="E654" s="39">
        <f t="shared" si="324"/>
        <v>23353047.880000003</v>
      </c>
      <c r="F654" s="39">
        <f t="shared" si="324"/>
        <v>0</v>
      </c>
      <c r="G654" s="39">
        <f t="shared" si="324"/>
        <v>0</v>
      </c>
      <c r="H654" s="39">
        <f t="shared" si="324"/>
        <v>0</v>
      </c>
      <c r="I654" s="39">
        <f t="shared" si="324"/>
        <v>0</v>
      </c>
      <c r="J654" s="39">
        <f t="shared" si="324"/>
        <v>0</v>
      </c>
      <c r="K654" s="39">
        <f t="shared" si="324"/>
        <v>0</v>
      </c>
      <c r="L654" s="39">
        <f t="shared" si="324"/>
        <v>0</v>
      </c>
      <c r="M654" s="39">
        <f t="shared" si="324"/>
        <v>0</v>
      </c>
      <c r="N654" s="39">
        <f t="shared" si="324"/>
        <v>0</v>
      </c>
      <c r="O654" s="39">
        <f t="shared" si="324"/>
        <v>3064232.96</v>
      </c>
      <c r="P654" s="39">
        <f t="shared" si="324"/>
        <v>20288814.920000002</v>
      </c>
      <c r="Q654" s="39">
        <f t="shared" si="324"/>
        <v>0</v>
      </c>
      <c r="R654" s="39">
        <f t="shared" si="324"/>
        <v>0</v>
      </c>
      <c r="S654" s="39">
        <f t="shared" si="324"/>
        <v>0</v>
      </c>
      <c r="T654" s="39">
        <f t="shared" si="324"/>
        <v>0</v>
      </c>
      <c r="U654" s="39">
        <f t="shared" si="324"/>
        <v>0</v>
      </c>
      <c r="V654" s="39">
        <f t="shared" si="324"/>
        <v>0</v>
      </c>
      <c r="W654" s="39">
        <f t="shared" si="324"/>
        <v>0</v>
      </c>
      <c r="X654" s="39">
        <f t="shared" si="324"/>
        <v>0</v>
      </c>
      <c r="Y654" s="39">
        <f t="shared" si="324"/>
        <v>0</v>
      </c>
      <c r="Z654" s="39">
        <f t="shared" si="324"/>
        <v>23353047.880000003</v>
      </c>
      <c r="AA654" s="39">
        <f t="shared" si="324"/>
        <v>14365952.119999997</v>
      </c>
      <c r="AB654" s="40">
        <f>Z654/D654</f>
        <v>0.61913221135236896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3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8" customHeight="1" x14ac:dyDescent="0.25">
      <c r="A658" s="36" t="s">
        <v>34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6531193.2999999998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2011165.0199999996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6531193.2999999998</v>
      </c>
      <c r="AA658" s="31">
        <f>D658-Z658</f>
        <v>21271806.699999999</v>
      </c>
      <c r="AB658" s="37">
        <f>Z658/D658</f>
        <v>0.23490966082796819</v>
      </c>
      <c r="AC658" s="32"/>
    </row>
    <row r="659" spans="1:29" s="33" customFormat="1" ht="18" customHeight="1" x14ac:dyDescent="0.25">
      <c r="A659" s="36" t="s">
        <v>35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11862857.470000001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9724339.4699999988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5">SUM(M659:Y659)</f>
        <v>11862857.469999999</v>
      </c>
      <c r="AA659" s="31">
        <f>D659-Z659</f>
        <v>18414142.530000001</v>
      </c>
      <c r="AB659" s="37">
        <f>Z659/D659</f>
        <v>0.39181086204049276</v>
      </c>
      <c r="AC659" s="32"/>
    </row>
    <row r="660" spans="1:29" s="33" customFormat="1" ht="18" customHeight="1" x14ac:dyDescent="0.25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5"/>
        <v>0</v>
      </c>
      <c r="AA660" s="31">
        <f>D660-Z660</f>
        <v>0</v>
      </c>
      <c r="AB660" s="37"/>
      <c r="AC660" s="32"/>
    </row>
    <row r="661" spans="1:29" s="33" customFormat="1" ht="18" customHeight="1" x14ac:dyDescent="0.25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5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6">SUM(B658:B661)</f>
        <v>58080000</v>
      </c>
      <c r="C662" s="39">
        <f t="shared" si="326"/>
        <v>0</v>
      </c>
      <c r="D662" s="39">
        <f t="shared" si="326"/>
        <v>58080000</v>
      </c>
      <c r="E662" s="39">
        <f t="shared" si="326"/>
        <v>18394050.77</v>
      </c>
      <c r="F662" s="39">
        <f t="shared" si="326"/>
        <v>0</v>
      </c>
      <c r="G662" s="39">
        <f t="shared" si="326"/>
        <v>0</v>
      </c>
      <c r="H662" s="39">
        <f t="shared" si="326"/>
        <v>0</v>
      </c>
      <c r="I662" s="39">
        <f t="shared" si="326"/>
        <v>0</v>
      </c>
      <c r="J662" s="39">
        <f t="shared" si="326"/>
        <v>0</v>
      </c>
      <c r="K662" s="39">
        <f t="shared" si="326"/>
        <v>0</v>
      </c>
      <c r="L662" s="39">
        <f t="shared" si="326"/>
        <v>0</v>
      </c>
      <c r="M662" s="39">
        <f t="shared" si="326"/>
        <v>0</v>
      </c>
      <c r="N662" s="39">
        <f t="shared" si="326"/>
        <v>2082812.3900000001</v>
      </c>
      <c r="O662" s="39">
        <f t="shared" si="326"/>
        <v>4575733.8900000006</v>
      </c>
      <c r="P662" s="39">
        <f t="shared" si="326"/>
        <v>11735504.489999998</v>
      </c>
      <c r="Q662" s="39">
        <f t="shared" si="326"/>
        <v>0</v>
      </c>
      <c r="R662" s="39">
        <f t="shared" si="326"/>
        <v>0</v>
      </c>
      <c r="S662" s="39">
        <f t="shared" si="326"/>
        <v>0</v>
      </c>
      <c r="T662" s="39">
        <f t="shared" si="326"/>
        <v>0</v>
      </c>
      <c r="U662" s="39">
        <f t="shared" si="326"/>
        <v>0</v>
      </c>
      <c r="V662" s="39">
        <f t="shared" si="326"/>
        <v>0</v>
      </c>
      <c r="W662" s="39">
        <f t="shared" si="326"/>
        <v>0</v>
      </c>
      <c r="X662" s="39">
        <f t="shared" si="326"/>
        <v>0</v>
      </c>
      <c r="Y662" s="39">
        <f t="shared" si="326"/>
        <v>0</v>
      </c>
      <c r="Z662" s="39">
        <f t="shared" si="326"/>
        <v>18394050.77</v>
      </c>
      <c r="AA662" s="39">
        <f t="shared" si="326"/>
        <v>39685949.230000004</v>
      </c>
      <c r="AB662" s="40">
        <f>Z662/D662</f>
        <v>0.31670197606749312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7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8">B663+B662</f>
        <v>58080000</v>
      </c>
      <c r="C664" s="39">
        <f t="shared" si="328"/>
        <v>0</v>
      </c>
      <c r="D664" s="39">
        <f t="shared" si="328"/>
        <v>58080000</v>
      </c>
      <c r="E664" s="39">
        <f t="shared" si="328"/>
        <v>18394050.77</v>
      </c>
      <c r="F664" s="39">
        <f t="shared" si="328"/>
        <v>0</v>
      </c>
      <c r="G664" s="39">
        <f t="shared" si="328"/>
        <v>0</v>
      </c>
      <c r="H664" s="39">
        <f t="shared" si="328"/>
        <v>0</v>
      </c>
      <c r="I664" s="39">
        <f t="shared" si="328"/>
        <v>0</v>
      </c>
      <c r="J664" s="39">
        <f t="shared" si="328"/>
        <v>0</v>
      </c>
      <c r="K664" s="39">
        <f t="shared" si="328"/>
        <v>0</v>
      </c>
      <c r="L664" s="39">
        <f t="shared" si="328"/>
        <v>0</v>
      </c>
      <c r="M664" s="39">
        <f t="shared" si="328"/>
        <v>0</v>
      </c>
      <c r="N664" s="39">
        <f t="shared" si="328"/>
        <v>2082812.3900000001</v>
      </c>
      <c r="O664" s="39">
        <f t="shared" si="328"/>
        <v>4575733.8900000006</v>
      </c>
      <c r="P664" s="39">
        <f t="shared" si="328"/>
        <v>11735504.489999998</v>
      </c>
      <c r="Q664" s="39">
        <f t="shared" si="328"/>
        <v>0</v>
      </c>
      <c r="R664" s="39">
        <f t="shared" si="328"/>
        <v>0</v>
      </c>
      <c r="S664" s="39">
        <f t="shared" si="328"/>
        <v>0</v>
      </c>
      <c r="T664" s="39">
        <f t="shared" si="328"/>
        <v>0</v>
      </c>
      <c r="U664" s="39">
        <f t="shared" si="328"/>
        <v>0</v>
      </c>
      <c r="V664" s="39">
        <f t="shared" si="328"/>
        <v>0</v>
      </c>
      <c r="W664" s="39">
        <f t="shared" si="328"/>
        <v>0</v>
      </c>
      <c r="X664" s="39">
        <f t="shared" si="328"/>
        <v>0</v>
      </c>
      <c r="Y664" s="39">
        <f t="shared" si="328"/>
        <v>0</v>
      </c>
      <c r="Z664" s="39">
        <f t="shared" si="328"/>
        <v>18394050.77</v>
      </c>
      <c r="AA664" s="39">
        <f t="shared" si="328"/>
        <v>39685949.230000004</v>
      </c>
      <c r="AB664" s="40">
        <f>Z664/D664</f>
        <v>0.31670197606749312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3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3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3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5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5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9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5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9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5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9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30">SUM(B671:B674)</f>
        <v>0</v>
      </c>
      <c r="C675" s="39">
        <f t="shared" si="330"/>
        <v>0</v>
      </c>
      <c r="D675" s="39">
        <f t="shared" si="330"/>
        <v>0</v>
      </c>
      <c r="E675" s="39">
        <f t="shared" si="330"/>
        <v>0</v>
      </c>
      <c r="F675" s="39">
        <f t="shared" si="330"/>
        <v>0</v>
      </c>
      <c r="G675" s="39">
        <f t="shared" si="330"/>
        <v>0</v>
      </c>
      <c r="H675" s="39">
        <f t="shared" si="330"/>
        <v>0</v>
      </c>
      <c r="I675" s="39">
        <f t="shared" si="330"/>
        <v>0</v>
      </c>
      <c r="J675" s="39">
        <f t="shared" si="330"/>
        <v>0</v>
      </c>
      <c r="K675" s="39">
        <f t="shared" si="330"/>
        <v>0</v>
      </c>
      <c r="L675" s="39">
        <f t="shared" si="330"/>
        <v>0</v>
      </c>
      <c r="M675" s="39">
        <f t="shared" si="330"/>
        <v>0</v>
      </c>
      <c r="N675" s="39">
        <f t="shared" si="330"/>
        <v>0</v>
      </c>
      <c r="O675" s="39">
        <f t="shared" si="330"/>
        <v>0</v>
      </c>
      <c r="P675" s="39">
        <f t="shared" si="330"/>
        <v>0</v>
      </c>
      <c r="Q675" s="39">
        <f t="shared" si="330"/>
        <v>0</v>
      </c>
      <c r="R675" s="39">
        <f t="shared" si="330"/>
        <v>0</v>
      </c>
      <c r="S675" s="39">
        <f t="shared" si="330"/>
        <v>0</v>
      </c>
      <c r="T675" s="39">
        <f t="shared" si="330"/>
        <v>0</v>
      </c>
      <c r="U675" s="39">
        <f t="shared" si="330"/>
        <v>0</v>
      </c>
      <c r="V675" s="39">
        <f t="shared" si="330"/>
        <v>0</v>
      </c>
      <c r="W675" s="39">
        <f t="shared" si="330"/>
        <v>0</v>
      </c>
      <c r="X675" s="39">
        <f t="shared" si="330"/>
        <v>0</v>
      </c>
      <c r="Y675" s="39">
        <f t="shared" si="330"/>
        <v>0</v>
      </c>
      <c r="Z675" s="39">
        <f t="shared" si="330"/>
        <v>0</v>
      </c>
      <c r="AA675" s="39">
        <f t="shared" si="330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31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32">B676+B675</f>
        <v>0</v>
      </c>
      <c r="C677" s="39">
        <f t="shared" si="332"/>
        <v>0</v>
      </c>
      <c r="D677" s="39">
        <f t="shared" si="332"/>
        <v>0</v>
      </c>
      <c r="E677" s="39">
        <f t="shared" si="332"/>
        <v>0</v>
      </c>
      <c r="F677" s="39">
        <f t="shared" si="332"/>
        <v>0</v>
      </c>
      <c r="G677" s="39">
        <f t="shared" si="332"/>
        <v>0</v>
      </c>
      <c r="H677" s="39">
        <f t="shared" si="332"/>
        <v>0</v>
      </c>
      <c r="I677" s="39">
        <f t="shared" si="332"/>
        <v>0</v>
      </c>
      <c r="J677" s="39">
        <f t="shared" si="332"/>
        <v>0</v>
      </c>
      <c r="K677" s="39">
        <f t="shared" si="332"/>
        <v>0</v>
      </c>
      <c r="L677" s="39">
        <f t="shared" si="332"/>
        <v>0</v>
      </c>
      <c r="M677" s="39">
        <f t="shared" si="332"/>
        <v>0</v>
      </c>
      <c r="N677" s="39">
        <f t="shared" si="332"/>
        <v>0</v>
      </c>
      <c r="O677" s="39">
        <f t="shared" si="332"/>
        <v>0</v>
      </c>
      <c r="P677" s="39">
        <f t="shared" si="332"/>
        <v>0</v>
      </c>
      <c r="Q677" s="39">
        <f t="shared" si="332"/>
        <v>0</v>
      </c>
      <c r="R677" s="39">
        <f t="shared" si="332"/>
        <v>0</v>
      </c>
      <c r="S677" s="39">
        <f t="shared" si="332"/>
        <v>0</v>
      </c>
      <c r="T677" s="39">
        <f t="shared" si="332"/>
        <v>0</v>
      </c>
      <c r="U677" s="39">
        <f t="shared" si="332"/>
        <v>0</v>
      </c>
      <c r="V677" s="39">
        <f t="shared" si="332"/>
        <v>0</v>
      </c>
      <c r="W677" s="39">
        <f t="shared" si="332"/>
        <v>0</v>
      </c>
      <c r="X677" s="39">
        <f t="shared" si="332"/>
        <v>0</v>
      </c>
      <c r="Y677" s="39">
        <f t="shared" si="332"/>
        <v>0</v>
      </c>
      <c r="Z677" s="39">
        <f t="shared" si="332"/>
        <v>0</v>
      </c>
      <c r="AA677" s="39">
        <f t="shared" si="332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3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3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3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5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18" customHeight="1" x14ac:dyDescent="0.25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3">SUM(M685:Y685)</f>
        <v>0</v>
      </c>
      <c r="AA685" s="31">
        <f>D685-Z685</f>
        <v>0</v>
      </c>
      <c r="AB685" s="54" t="e">
        <f>Z685/D685</f>
        <v>#DIV/0!</v>
      </c>
      <c r="AC685" s="32"/>
    </row>
    <row r="686" spans="1:29" s="33" customFormat="1" ht="18" customHeight="1" x14ac:dyDescent="0.25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3"/>
        <v>0</v>
      </c>
      <c r="AA686" s="31">
        <f>D686-Z686</f>
        <v>0</v>
      </c>
      <c r="AB686" s="54"/>
      <c r="AC686" s="32"/>
    </row>
    <row r="687" spans="1:29" s="33" customFormat="1" ht="18" customHeight="1" x14ac:dyDescent="0.25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3"/>
        <v>0</v>
      </c>
      <c r="AA687" s="31">
        <f>D687-Z687</f>
        <v>0</v>
      </c>
      <c r="AB687" s="54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4">SUM(B684:B687)</f>
        <v>0</v>
      </c>
      <c r="C688" s="39">
        <f t="shared" si="334"/>
        <v>0</v>
      </c>
      <c r="D688" s="39">
        <f t="shared" si="334"/>
        <v>0</v>
      </c>
      <c r="E688" s="39">
        <f t="shared" si="334"/>
        <v>0</v>
      </c>
      <c r="F688" s="39">
        <f t="shared" si="334"/>
        <v>0</v>
      </c>
      <c r="G688" s="39">
        <f t="shared" si="334"/>
        <v>0</v>
      </c>
      <c r="H688" s="39">
        <f t="shared" si="334"/>
        <v>0</v>
      </c>
      <c r="I688" s="39">
        <f t="shared" si="334"/>
        <v>0</v>
      </c>
      <c r="J688" s="39">
        <f t="shared" si="334"/>
        <v>0</v>
      </c>
      <c r="K688" s="39">
        <f t="shared" si="334"/>
        <v>0</v>
      </c>
      <c r="L688" s="39">
        <f t="shared" si="334"/>
        <v>0</v>
      </c>
      <c r="M688" s="39">
        <f t="shared" si="334"/>
        <v>0</v>
      </c>
      <c r="N688" s="39">
        <f t="shared" si="334"/>
        <v>0</v>
      </c>
      <c r="O688" s="39">
        <f t="shared" si="334"/>
        <v>0</v>
      </c>
      <c r="P688" s="39">
        <f t="shared" si="334"/>
        <v>0</v>
      </c>
      <c r="Q688" s="39">
        <f t="shared" si="334"/>
        <v>0</v>
      </c>
      <c r="R688" s="39">
        <f t="shared" si="334"/>
        <v>0</v>
      </c>
      <c r="S688" s="39">
        <f t="shared" si="334"/>
        <v>0</v>
      </c>
      <c r="T688" s="39">
        <f t="shared" si="334"/>
        <v>0</v>
      </c>
      <c r="U688" s="39">
        <f t="shared" si="334"/>
        <v>0</v>
      </c>
      <c r="V688" s="39">
        <f t="shared" si="334"/>
        <v>0</v>
      </c>
      <c r="W688" s="39">
        <f t="shared" si="334"/>
        <v>0</v>
      </c>
      <c r="X688" s="39">
        <f t="shared" si="334"/>
        <v>0</v>
      </c>
      <c r="Y688" s="39">
        <f t="shared" si="334"/>
        <v>0</v>
      </c>
      <c r="Z688" s="39">
        <f t="shared" si="334"/>
        <v>0</v>
      </c>
      <c r="AA688" s="39">
        <f t="shared" si="334"/>
        <v>0</v>
      </c>
      <c r="AB688" s="55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5">SUM(M689:Y689)</f>
        <v>0</v>
      </c>
      <c r="AA689" s="31">
        <f>D689-Z689</f>
        <v>0</v>
      </c>
      <c r="AB689" s="54"/>
      <c r="AC689" s="32"/>
    </row>
    <row r="690" spans="1:29" s="33" customFormat="1" ht="18" customHeight="1" x14ac:dyDescent="0.25">
      <c r="A690" s="38" t="s">
        <v>40</v>
      </c>
      <c r="B690" s="39">
        <f t="shared" ref="B690:AA690" si="336">B689+B688</f>
        <v>0</v>
      </c>
      <c r="C690" s="39">
        <f t="shared" si="336"/>
        <v>0</v>
      </c>
      <c r="D690" s="39">
        <f t="shared" si="336"/>
        <v>0</v>
      </c>
      <c r="E690" s="39">
        <f t="shared" si="336"/>
        <v>0</v>
      </c>
      <c r="F690" s="39">
        <f t="shared" si="336"/>
        <v>0</v>
      </c>
      <c r="G690" s="39">
        <f t="shared" si="336"/>
        <v>0</v>
      </c>
      <c r="H690" s="39">
        <f t="shared" si="336"/>
        <v>0</v>
      </c>
      <c r="I690" s="39">
        <f t="shared" si="336"/>
        <v>0</v>
      </c>
      <c r="J690" s="39">
        <f t="shared" si="336"/>
        <v>0</v>
      </c>
      <c r="K690" s="39">
        <f t="shared" si="336"/>
        <v>0</v>
      </c>
      <c r="L690" s="39">
        <f t="shared" si="336"/>
        <v>0</v>
      </c>
      <c r="M690" s="39">
        <f t="shared" si="336"/>
        <v>0</v>
      </c>
      <c r="N690" s="39">
        <f t="shared" si="336"/>
        <v>0</v>
      </c>
      <c r="O690" s="39">
        <f t="shared" si="336"/>
        <v>0</v>
      </c>
      <c r="P690" s="39">
        <f t="shared" si="336"/>
        <v>0</v>
      </c>
      <c r="Q690" s="39">
        <f t="shared" si="336"/>
        <v>0</v>
      </c>
      <c r="R690" s="39">
        <f t="shared" si="336"/>
        <v>0</v>
      </c>
      <c r="S690" s="39">
        <f t="shared" si="336"/>
        <v>0</v>
      </c>
      <c r="T690" s="39">
        <f t="shared" si="336"/>
        <v>0</v>
      </c>
      <c r="U690" s="39">
        <f t="shared" si="336"/>
        <v>0</v>
      </c>
      <c r="V690" s="39">
        <f t="shared" si="336"/>
        <v>0</v>
      </c>
      <c r="W690" s="39">
        <f t="shared" si="336"/>
        <v>0</v>
      </c>
      <c r="X690" s="39">
        <f t="shared" si="336"/>
        <v>0</v>
      </c>
      <c r="Y690" s="39">
        <f t="shared" si="336"/>
        <v>0</v>
      </c>
      <c r="Z690" s="39">
        <f t="shared" si="336"/>
        <v>0</v>
      </c>
      <c r="AA690" s="39">
        <f t="shared" si="336"/>
        <v>0</v>
      </c>
      <c r="AB690" s="55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3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5">
      <c r="A694" s="36" t="s">
        <v>34</v>
      </c>
      <c r="B694" s="31">
        <f>B704</f>
        <v>489461000</v>
      </c>
      <c r="C694" s="31">
        <f t="shared" ref="C694:Y694" si="337">C704</f>
        <v>1.0186340659856796E-10</v>
      </c>
      <c r="D694" s="31">
        <f t="shared" si="337"/>
        <v>489461000</v>
      </c>
      <c r="E694" s="31">
        <f t="shared" si="337"/>
        <v>137298167.59999999</v>
      </c>
      <c r="F694" s="31">
        <f t="shared" si="337"/>
        <v>0</v>
      </c>
      <c r="G694" s="31">
        <f t="shared" si="337"/>
        <v>0</v>
      </c>
      <c r="H694" s="31">
        <f t="shared" si="337"/>
        <v>0</v>
      </c>
      <c r="I694" s="31">
        <f t="shared" si="337"/>
        <v>0</v>
      </c>
      <c r="J694" s="31">
        <f t="shared" si="337"/>
        <v>0</v>
      </c>
      <c r="K694" s="31">
        <f t="shared" si="337"/>
        <v>0</v>
      </c>
      <c r="L694" s="31">
        <f t="shared" si="337"/>
        <v>0</v>
      </c>
      <c r="M694" s="31">
        <f t="shared" si="337"/>
        <v>0</v>
      </c>
      <c r="N694" s="31">
        <f t="shared" si="337"/>
        <v>37311372.530000001</v>
      </c>
      <c r="O694" s="31">
        <f t="shared" si="337"/>
        <v>45649273.589999996</v>
      </c>
      <c r="P694" s="31">
        <f t="shared" si="337"/>
        <v>54337521.479999989</v>
      </c>
      <c r="Q694" s="31">
        <f t="shared" si="337"/>
        <v>0</v>
      </c>
      <c r="R694" s="31">
        <f t="shared" si="337"/>
        <v>0</v>
      </c>
      <c r="S694" s="31">
        <f t="shared" si="337"/>
        <v>0</v>
      </c>
      <c r="T694" s="31">
        <f t="shared" si="337"/>
        <v>0</v>
      </c>
      <c r="U694" s="31">
        <f t="shared" si="337"/>
        <v>0</v>
      </c>
      <c r="V694" s="31">
        <f t="shared" si="337"/>
        <v>0</v>
      </c>
      <c r="W694" s="31">
        <f t="shared" si="337"/>
        <v>0</v>
      </c>
      <c r="X694" s="31">
        <f t="shared" si="337"/>
        <v>0</v>
      </c>
      <c r="Y694" s="31">
        <f t="shared" si="337"/>
        <v>0</v>
      </c>
      <c r="Z694" s="31">
        <f>SUM(M694:Y694)</f>
        <v>137298167.59999999</v>
      </c>
      <c r="AA694" s="31">
        <f>D694-Z694</f>
        <v>352162832.39999998</v>
      </c>
      <c r="AB694" s="37">
        <f>Z694/D694</f>
        <v>0.28050890183283245</v>
      </c>
      <c r="AC694" s="32"/>
    </row>
    <row r="695" spans="1:29" s="33" customFormat="1" ht="18" customHeight="1" x14ac:dyDescent="0.25">
      <c r="A695" s="36" t="s">
        <v>35</v>
      </c>
      <c r="B695" s="31">
        <f t="shared" ref="B695:Y699" si="338">B705</f>
        <v>35824728000</v>
      </c>
      <c r="C695" s="31">
        <f t="shared" si="338"/>
        <v>2.255546860396862E-10</v>
      </c>
      <c r="D695" s="31">
        <f t="shared" si="338"/>
        <v>35824728000</v>
      </c>
      <c r="E695" s="31">
        <f t="shared" si="338"/>
        <v>5014706743.210001</v>
      </c>
      <c r="F695" s="31">
        <f t="shared" si="338"/>
        <v>0</v>
      </c>
      <c r="G695" s="31">
        <f t="shared" si="338"/>
        <v>0</v>
      </c>
      <c r="H695" s="31">
        <f t="shared" si="338"/>
        <v>0</v>
      </c>
      <c r="I695" s="31">
        <f t="shared" si="338"/>
        <v>836548519.32000017</v>
      </c>
      <c r="J695" s="31">
        <f t="shared" si="338"/>
        <v>0</v>
      </c>
      <c r="K695" s="31">
        <f t="shared" si="338"/>
        <v>0</v>
      </c>
      <c r="L695" s="31">
        <f t="shared" si="338"/>
        <v>0</v>
      </c>
      <c r="M695" s="31">
        <f t="shared" si="338"/>
        <v>836548519.32000017</v>
      </c>
      <c r="N695" s="31">
        <f t="shared" si="338"/>
        <v>330193789.96000004</v>
      </c>
      <c r="O695" s="31">
        <f t="shared" si="338"/>
        <v>1008435149.24</v>
      </c>
      <c r="P695" s="31">
        <f t="shared" si="338"/>
        <v>2839529284.6900005</v>
      </c>
      <c r="Q695" s="31">
        <f t="shared" si="338"/>
        <v>0</v>
      </c>
      <c r="R695" s="31">
        <f t="shared" si="338"/>
        <v>0</v>
      </c>
      <c r="S695" s="31">
        <f t="shared" si="338"/>
        <v>0</v>
      </c>
      <c r="T695" s="31">
        <f t="shared" si="338"/>
        <v>0</v>
      </c>
      <c r="U695" s="31">
        <f t="shared" si="338"/>
        <v>0</v>
      </c>
      <c r="V695" s="31">
        <f t="shared" si="338"/>
        <v>0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39">SUM(M695:Y695)</f>
        <v>5014706743.210001</v>
      </c>
      <c r="AA695" s="31">
        <f>D695-Z695</f>
        <v>30810021256.790001</v>
      </c>
      <c r="AB695" s="37">
        <f>Z695/D695</f>
        <v>0.13997892023660308</v>
      </c>
      <c r="AC695" s="32"/>
    </row>
    <row r="696" spans="1:29" s="33" customFormat="1" ht="18" customHeight="1" x14ac:dyDescent="0.25">
      <c r="A696" s="36" t="s">
        <v>36</v>
      </c>
      <c r="B696" s="31">
        <f t="shared" si="338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39"/>
        <v>0</v>
      </c>
      <c r="AA696" s="31">
        <f>D696-Z696</f>
        <v>0</v>
      </c>
      <c r="AB696" s="37"/>
      <c r="AC696" s="32"/>
    </row>
    <row r="697" spans="1:29" s="33" customFormat="1" ht="18" customHeight="1" x14ac:dyDescent="0.25">
      <c r="A697" s="36" t="s">
        <v>37</v>
      </c>
      <c r="B697" s="31">
        <f t="shared" si="338"/>
        <v>114459000</v>
      </c>
      <c r="C697" s="31">
        <f t="shared" si="338"/>
        <v>0</v>
      </c>
      <c r="D697" s="31">
        <f t="shared" si="338"/>
        <v>114459000</v>
      </c>
      <c r="E697" s="31">
        <f t="shared" si="338"/>
        <v>1853063</v>
      </c>
      <c r="F697" s="31">
        <f t="shared" si="338"/>
        <v>0</v>
      </c>
      <c r="G697" s="31">
        <f t="shared" si="338"/>
        <v>0</v>
      </c>
      <c r="H697" s="31">
        <f t="shared" si="338"/>
        <v>0</v>
      </c>
      <c r="I697" s="31">
        <f t="shared" si="338"/>
        <v>1853063</v>
      </c>
      <c r="J697" s="31">
        <f t="shared" si="338"/>
        <v>0</v>
      </c>
      <c r="K697" s="31">
        <f t="shared" si="338"/>
        <v>0</v>
      </c>
      <c r="L697" s="31">
        <f t="shared" si="338"/>
        <v>0</v>
      </c>
      <c r="M697" s="31">
        <f t="shared" si="338"/>
        <v>1853063</v>
      </c>
      <c r="N697" s="31">
        <f t="shared" si="338"/>
        <v>0</v>
      </c>
      <c r="O697" s="31">
        <f t="shared" si="338"/>
        <v>0</v>
      </c>
      <c r="P697" s="31">
        <f t="shared" si="338"/>
        <v>0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0</v>
      </c>
      <c r="U697" s="31">
        <f t="shared" si="338"/>
        <v>0</v>
      </c>
      <c r="V697" s="31">
        <f t="shared" si="338"/>
        <v>0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39"/>
        <v>1853063</v>
      </c>
      <c r="AA697" s="31">
        <f>D697-Z697</f>
        <v>112605937</v>
      </c>
      <c r="AB697" s="37">
        <f>Z697/D697</f>
        <v>1.6189753536200734E-2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40">SUM(B694:B697)</f>
        <v>36428648000</v>
      </c>
      <c r="C698" s="39">
        <f t="shared" si="340"/>
        <v>3.2741809263825417E-10</v>
      </c>
      <c r="D698" s="39">
        <f t="shared" si="340"/>
        <v>36428648000</v>
      </c>
      <c r="E698" s="39">
        <f t="shared" si="340"/>
        <v>5153857973.8100014</v>
      </c>
      <c r="F698" s="39">
        <f t="shared" si="340"/>
        <v>0</v>
      </c>
      <c r="G698" s="39">
        <f t="shared" si="340"/>
        <v>0</v>
      </c>
      <c r="H698" s="39">
        <f t="shared" si="340"/>
        <v>0</v>
      </c>
      <c r="I698" s="39">
        <f t="shared" si="340"/>
        <v>838401582.32000017</v>
      </c>
      <c r="J698" s="39">
        <f t="shared" si="340"/>
        <v>0</v>
      </c>
      <c r="K698" s="39">
        <f t="shared" si="340"/>
        <v>0</v>
      </c>
      <c r="L698" s="39">
        <f t="shared" si="340"/>
        <v>0</v>
      </c>
      <c r="M698" s="39">
        <f t="shared" si="340"/>
        <v>838401582.32000017</v>
      </c>
      <c r="N698" s="39">
        <f t="shared" si="340"/>
        <v>367505162.49000001</v>
      </c>
      <c r="O698" s="39">
        <f t="shared" si="340"/>
        <v>1054084422.83</v>
      </c>
      <c r="P698" s="39">
        <f t="shared" si="340"/>
        <v>2893866806.1700006</v>
      </c>
      <c r="Q698" s="39">
        <f t="shared" si="340"/>
        <v>0</v>
      </c>
      <c r="R698" s="39">
        <f t="shared" si="340"/>
        <v>0</v>
      </c>
      <c r="S698" s="39">
        <f t="shared" si="340"/>
        <v>0</v>
      </c>
      <c r="T698" s="39">
        <f t="shared" si="340"/>
        <v>0</v>
      </c>
      <c r="U698" s="39">
        <f t="shared" si="340"/>
        <v>0</v>
      </c>
      <c r="V698" s="39">
        <f t="shared" si="340"/>
        <v>0</v>
      </c>
      <c r="W698" s="39">
        <f t="shared" si="340"/>
        <v>0</v>
      </c>
      <c r="X698" s="39">
        <f t="shared" si="340"/>
        <v>0</v>
      </c>
      <c r="Y698" s="39">
        <f t="shared" si="340"/>
        <v>0</v>
      </c>
      <c r="Z698" s="39">
        <f t="shared" si="340"/>
        <v>5153857973.8100014</v>
      </c>
      <c r="AA698" s="39">
        <f t="shared" si="340"/>
        <v>31274790026.190002</v>
      </c>
      <c r="AB698" s="40">
        <f>Z698/D698</f>
        <v>0.14147815680148221</v>
      </c>
      <c r="AC698" s="32"/>
    </row>
    <row r="699" spans="1:29" s="33" customFormat="1" ht="18" customHeight="1" x14ac:dyDescent="0.25">
      <c r="A699" s="41" t="s">
        <v>39</v>
      </c>
      <c r="B699" s="31">
        <f t="shared" si="338"/>
        <v>29082000</v>
      </c>
      <c r="C699" s="31">
        <f t="shared" si="338"/>
        <v>0</v>
      </c>
      <c r="D699" s="31">
        <f t="shared" si="338"/>
        <v>29082000</v>
      </c>
      <c r="E699" s="31">
        <f t="shared" si="338"/>
        <v>6051672.8800000008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925961.54999999993</v>
      </c>
      <c r="O699" s="31">
        <f t="shared" si="338"/>
        <v>3562384.4599999995</v>
      </c>
      <c r="P699" s="31">
        <f t="shared" si="338"/>
        <v>1563326.87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1">SUM(M699:Y699)</f>
        <v>6051672.8799999999</v>
      </c>
      <c r="AA699" s="31">
        <f>D699-Z699</f>
        <v>23030327.120000001</v>
      </c>
      <c r="AB699" s="37">
        <f>Z699/D699</f>
        <v>0.2080899828072347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2">B699+B698</f>
        <v>36457730000</v>
      </c>
      <c r="C700" s="39">
        <f t="shared" si="342"/>
        <v>3.2741809263825417E-10</v>
      </c>
      <c r="D700" s="39">
        <f t="shared" si="342"/>
        <v>36457730000</v>
      </c>
      <c r="E700" s="39">
        <f t="shared" si="342"/>
        <v>5159909646.6900015</v>
      </c>
      <c r="F700" s="39">
        <f t="shared" si="342"/>
        <v>0</v>
      </c>
      <c r="G700" s="39">
        <f t="shared" si="342"/>
        <v>0</v>
      </c>
      <c r="H700" s="39">
        <f t="shared" si="342"/>
        <v>0</v>
      </c>
      <c r="I700" s="39">
        <f t="shared" si="342"/>
        <v>838401582.32000017</v>
      </c>
      <c r="J700" s="39">
        <f t="shared" si="342"/>
        <v>0</v>
      </c>
      <c r="K700" s="39">
        <f t="shared" si="342"/>
        <v>0</v>
      </c>
      <c r="L700" s="39">
        <f t="shared" si="342"/>
        <v>0</v>
      </c>
      <c r="M700" s="39">
        <f t="shared" si="342"/>
        <v>838401582.32000017</v>
      </c>
      <c r="N700" s="39">
        <f t="shared" si="342"/>
        <v>368431124.04000002</v>
      </c>
      <c r="O700" s="39">
        <f t="shared" si="342"/>
        <v>1057646807.2900001</v>
      </c>
      <c r="P700" s="39">
        <f t="shared" si="342"/>
        <v>2895430133.0400004</v>
      </c>
      <c r="Q700" s="39">
        <f t="shared" si="342"/>
        <v>0</v>
      </c>
      <c r="R700" s="39">
        <f t="shared" si="342"/>
        <v>0</v>
      </c>
      <c r="S700" s="39">
        <f t="shared" si="342"/>
        <v>0</v>
      </c>
      <c r="T700" s="39">
        <f t="shared" si="342"/>
        <v>0</v>
      </c>
      <c r="U700" s="39">
        <f t="shared" si="342"/>
        <v>0</v>
      </c>
      <c r="V700" s="39">
        <f t="shared" si="342"/>
        <v>0</v>
      </c>
      <c r="W700" s="39">
        <f t="shared" si="342"/>
        <v>0</v>
      </c>
      <c r="X700" s="39">
        <f t="shared" si="342"/>
        <v>0</v>
      </c>
      <c r="Y700" s="39">
        <f t="shared" si="342"/>
        <v>0</v>
      </c>
      <c r="Z700" s="39">
        <f t="shared" si="342"/>
        <v>5159909646.6900015</v>
      </c>
      <c r="AA700" s="39">
        <f t="shared" si="342"/>
        <v>31297820353.310001</v>
      </c>
      <c r="AB700" s="40">
        <f>Z700/D700</f>
        <v>0.14153129244991394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5159909646.6899996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3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5">
      <c r="A704" s="36" t="s">
        <v>34</v>
      </c>
      <c r="B704" s="31">
        <f>B717+B900+B1080+B1280+B1350</f>
        <v>489461000</v>
      </c>
      <c r="C704" s="31">
        <f t="shared" ref="C704:Y709" si="343">C717+C900+C1080+C1280+C1350</f>
        <v>1.0186340659856796E-10</v>
      </c>
      <c r="D704" s="31">
        <f t="shared" si="343"/>
        <v>489461000</v>
      </c>
      <c r="E704" s="31">
        <f t="shared" si="343"/>
        <v>137298167.59999999</v>
      </c>
      <c r="F704" s="31">
        <f t="shared" si="343"/>
        <v>0</v>
      </c>
      <c r="G704" s="31">
        <f t="shared" si="343"/>
        <v>0</v>
      </c>
      <c r="H704" s="31">
        <f t="shared" si="343"/>
        <v>0</v>
      </c>
      <c r="I704" s="31">
        <f t="shared" si="343"/>
        <v>0</v>
      </c>
      <c r="J704" s="31">
        <f t="shared" si="343"/>
        <v>0</v>
      </c>
      <c r="K704" s="31">
        <f t="shared" si="343"/>
        <v>0</v>
      </c>
      <c r="L704" s="31">
        <f t="shared" si="343"/>
        <v>0</v>
      </c>
      <c r="M704" s="31">
        <f t="shared" si="343"/>
        <v>0</v>
      </c>
      <c r="N704" s="31">
        <f t="shared" si="343"/>
        <v>37311372.530000001</v>
      </c>
      <c r="O704" s="31">
        <f t="shared" si="343"/>
        <v>45649273.589999996</v>
      </c>
      <c r="P704" s="31">
        <f t="shared" si="343"/>
        <v>54337521.479999989</v>
      </c>
      <c r="Q704" s="31">
        <f t="shared" si="343"/>
        <v>0</v>
      </c>
      <c r="R704" s="31">
        <f t="shared" si="343"/>
        <v>0</v>
      </c>
      <c r="S704" s="31">
        <f t="shared" si="343"/>
        <v>0</v>
      </c>
      <c r="T704" s="31">
        <f t="shared" si="343"/>
        <v>0</v>
      </c>
      <c r="U704" s="31">
        <f t="shared" si="343"/>
        <v>0</v>
      </c>
      <c r="V704" s="31">
        <f t="shared" si="343"/>
        <v>0</v>
      </c>
      <c r="W704" s="31">
        <f t="shared" si="343"/>
        <v>0</v>
      </c>
      <c r="X704" s="31">
        <f t="shared" si="343"/>
        <v>0</v>
      </c>
      <c r="Y704" s="31">
        <f t="shared" si="343"/>
        <v>0</v>
      </c>
      <c r="Z704" s="31">
        <f>SUM(M704:Y704)</f>
        <v>137298167.59999999</v>
      </c>
      <c r="AA704" s="31">
        <f>D704-Z704</f>
        <v>352162832.39999998</v>
      </c>
      <c r="AB704" s="37">
        <f>Z704/D704</f>
        <v>0.28050890183283245</v>
      </c>
      <c r="AC704" s="32"/>
    </row>
    <row r="705" spans="1:29" s="33" customFormat="1" ht="18" customHeight="1" x14ac:dyDescent="0.25">
      <c r="A705" s="36" t="s">
        <v>35</v>
      </c>
      <c r="B705" s="31">
        <f t="shared" ref="B705:Q709" si="344">B718+B901+B1081+B1281+B1351</f>
        <v>35824728000</v>
      </c>
      <c r="C705" s="31">
        <f t="shared" si="344"/>
        <v>2.255546860396862E-10</v>
      </c>
      <c r="D705" s="31">
        <f t="shared" si="344"/>
        <v>35824728000</v>
      </c>
      <c r="E705" s="31">
        <f t="shared" si="344"/>
        <v>5014706743.210001</v>
      </c>
      <c r="F705" s="31">
        <f t="shared" si="344"/>
        <v>0</v>
      </c>
      <c r="G705" s="31">
        <f t="shared" si="344"/>
        <v>0</v>
      </c>
      <c r="H705" s="31">
        <f t="shared" si="344"/>
        <v>0</v>
      </c>
      <c r="I705" s="31">
        <f t="shared" si="344"/>
        <v>836548519.32000017</v>
      </c>
      <c r="J705" s="31">
        <f t="shared" si="344"/>
        <v>0</v>
      </c>
      <c r="K705" s="31">
        <f t="shared" si="344"/>
        <v>0</v>
      </c>
      <c r="L705" s="31">
        <f t="shared" si="344"/>
        <v>0</v>
      </c>
      <c r="M705" s="31">
        <f t="shared" si="344"/>
        <v>836548519.32000017</v>
      </c>
      <c r="N705" s="31">
        <f t="shared" si="344"/>
        <v>330193789.96000004</v>
      </c>
      <c r="O705" s="31">
        <f t="shared" si="344"/>
        <v>1008435149.24</v>
      </c>
      <c r="P705" s="31">
        <f t="shared" si="344"/>
        <v>2839529284.6900005</v>
      </c>
      <c r="Q705" s="31">
        <f t="shared" si="344"/>
        <v>0</v>
      </c>
      <c r="R705" s="31">
        <f t="shared" si="343"/>
        <v>0</v>
      </c>
      <c r="S705" s="31">
        <f t="shared" si="343"/>
        <v>0</v>
      </c>
      <c r="T705" s="31">
        <f t="shared" si="343"/>
        <v>0</v>
      </c>
      <c r="U705" s="31">
        <f t="shared" si="343"/>
        <v>0</v>
      </c>
      <c r="V705" s="31">
        <f t="shared" si="343"/>
        <v>0</v>
      </c>
      <c r="W705" s="31">
        <f t="shared" si="343"/>
        <v>0</v>
      </c>
      <c r="X705" s="31">
        <f t="shared" si="343"/>
        <v>0</v>
      </c>
      <c r="Y705" s="31">
        <f t="shared" si="343"/>
        <v>0</v>
      </c>
      <c r="Z705" s="31">
        <f t="shared" ref="Z705:Z707" si="345">SUM(M705:Y705)</f>
        <v>5014706743.210001</v>
      </c>
      <c r="AA705" s="31">
        <f>D705-Z705</f>
        <v>30810021256.790001</v>
      </c>
      <c r="AB705" s="37">
        <f>Z705/D705</f>
        <v>0.13997892023660308</v>
      </c>
      <c r="AC705" s="32"/>
    </row>
    <row r="706" spans="1:29" s="33" customFormat="1" ht="18" customHeight="1" x14ac:dyDescent="0.25">
      <c r="A706" s="36" t="s">
        <v>36</v>
      </c>
      <c r="B706" s="31">
        <f t="shared" si="344"/>
        <v>0</v>
      </c>
      <c r="C706" s="31">
        <f t="shared" si="343"/>
        <v>0</v>
      </c>
      <c r="D706" s="31">
        <f t="shared" si="343"/>
        <v>0</v>
      </c>
      <c r="E706" s="31">
        <f t="shared" si="343"/>
        <v>0</v>
      </c>
      <c r="F706" s="31">
        <f t="shared" si="343"/>
        <v>0</v>
      </c>
      <c r="G706" s="31">
        <f t="shared" si="343"/>
        <v>0</v>
      </c>
      <c r="H706" s="31">
        <f t="shared" si="343"/>
        <v>0</v>
      </c>
      <c r="I706" s="31">
        <f t="shared" si="343"/>
        <v>0</v>
      </c>
      <c r="J706" s="31">
        <f t="shared" si="343"/>
        <v>0</v>
      </c>
      <c r="K706" s="31">
        <f t="shared" si="343"/>
        <v>0</v>
      </c>
      <c r="L706" s="31">
        <f t="shared" si="343"/>
        <v>0</v>
      </c>
      <c r="M706" s="31">
        <f t="shared" si="343"/>
        <v>0</v>
      </c>
      <c r="N706" s="31">
        <f t="shared" si="343"/>
        <v>0</v>
      </c>
      <c r="O706" s="31">
        <f t="shared" si="343"/>
        <v>0</v>
      </c>
      <c r="P706" s="31">
        <f t="shared" si="343"/>
        <v>0</v>
      </c>
      <c r="Q706" s="31">
        <f t="shared" si="343"/>
        <v>0</v>
      </c>
      <c r="R706" s="31">
        <f t="shared" si="343"/>
        <v>0</v>
      </c>
      <c r="S706" s="31">
        <f t="shared" si="343"/>
        <v>0</v>
      </c>
      <c r="T706" s="31">
        <f t="shared" si="343"/>
        <v>0</v>
      </c>
      <c r="U706" s="31">
        <f t="shared" si="343"/>
        <v>0</v>
      </c>
      <c r="V706" s="31">
        <f t="shared" si="343"/>
        <v>0</v>
      </c>
      <c r="W706" s="31">
        <f t="shared" si="343"/>
        <v>0</v>
      </c>
      <c r="X706" s="31">
        <f t="shared" si="343"/>
        <v>0</v>
      </c>
      <c r="Y706" s="31">
        <f t="shared" si="343"/>
        <v>0</v>
      </c>
      <c r="Z706" s="31">
        <f t="shared" si="345"/>
        <v>0</v>
      </c>
      <c r="AA706" s="31">
        <f>D706-Z706</f>
        <v>0</v>
      </c>
      <c r="AB706" s="37"/>
      <c r="AC706" s="32"/>
    </row>
    <row r="707" spans="1:29" s="33" customFormat="1" ht="18" customHeight="1" x14ac:dyDescent="0.25">
      <c r="A707" s="36" t="s">
        <v>37</v>
      </c>
      <c r="B707" s="31">
        <f t="shared" si="344"/>
        <v>114459000</v>
      </c>
      <c r="C707" s="31">
        <f t="shared" si="343"/>
        <v>0</v>
      </c>
      <c r="D707" s="31">
        <f t="shared" si="343"/>
        <v>114459000</v>
      </c>
      <c r="E707" s="31">
        <f t="shared" si="343"/>
        <v>1853063</v>
      </c>
      <c r="F707" s="31">
        <f t="shared" si="343"/>
        <v>0</v>
      </c>
      <c r="G707" s="31">
        <f t="shared" si="343"/>
        <v>0</v>
      </c>
      <c r="H707" s="31">
        <f t="shared" si="343"/>
        <v>0</v>
      </c>
      <c r="I707" s="31">
        <f t="shared" si="343"/>
        <v>1853063</v>
      </c>
      <c r="J707" s="31">
        <f t="shared" si="343"/>
        <v>0</v>
      </c>
      <c r="K707" s="31">
        <f t="shared" si="343"/>
        <v>0</v>
      </c>
      <c r="L707" s="31">
        <f t="shared" si="343"/>
        <v>0</v>
      </c>
      <c r="M707" s="31">
        <f t="shared" si="343"/>
        <v>1853063</v>
      </c>
      <c r="N707" s="31">
        <f t="shared" si="343"/>
        <v>0</v>
      </c>
      <c r="O707" s="31">
        <f t="shared" si="343"/>
        <v>0</v>
      </c>
      <c r="P707" s="31">
        <f t="shared" si="343"/>
        <v>0</v>
      </c>
      <c r="Q707" s="31">
        <f t="shared" si="343"/>
        <v>0</v>
      </c>
      <c r="R707" s="31">
        <f t="shared" si="343"/>
        <v>0</v>
      </c>
      <c r="S707" s="31">
        <f t="shared" si="343"/>
        <v>0</v>
      </c>
      <c r="T707" s="31">
        <f t="shared" si="343"/>
        <v>0</v>
      </c>
      <c r="U707" s="31">
        <f t="shared" si="343"/>
        <v>0</v>
      </c>
      <c r="V707" s="31">
        <f t="shared" si="343"/>
        <v>0</v>
      </c>
      <c r="W707" s="31">
        <f t="shared" si="343"/>
        <v>0</v>
      </c>
      <c r="X707" s="31">
        <f t="shared" si="343"/>
        <v>0</v>
      </c>
      <c r="Y707" s="31">
        <f t="shared" si="343"/>
        <v>0</v>
      </c>
      <c r="Z707" s="31">
        <f t="shared" si="345"/>
        <v>1853063</v>
      </c>
      <c r="AA707" s="31">
        <f>D707-Z707</f>
        <v>112605937</v>
      </c>
      <c r="AB707" s="37">
        <f>Z707/D707</f>
        <v>1.6189753536200734E-2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6">SUM(B704:B707)</f>
        <v>36428648000</v>
      </c>
      <c r="C708" s="39">
        <f t="shared" si="346"/>
        <v>3.2741809263825417E-10</v>
      </c>
      <c r="D708" s="39">
        <f t="shared" si="346"/>
        <v>36428648000</v>
      </c>
      <c r="E708" s="39">
        <f t="shared" si="346"/>
        <v>5153857973.8100014</v>
      </c>
      <c r="F708" s="39">
        <f t="shared" si="346"/>
        <v>0</v>
      </c>
      <c r="G708" s="39">
        <f t="shared" si="346"/>
        <v>0</v>
      </c>
      <c r="H708" s="39">
        <f t="shared" si="346"/>
        <v>0</v>
      </c>
      <c r="I708" s="39">
        <f t="shared" si="346"/>
        <v>838401582.32000017</v>
      </c>
      <c r="J708" s="39">
        <f t="shared" si="346"/>
        <v>0</v>
      </c>
      <c r="K708" s="39">
        <f t="shared" si="346"/>
        <v>0</v>
      </c>
      <c r="L708" s="39">
        <f t="shared" si="346"/>
        <v>0</v>
      </c>
      <c r="M708" s="39">
        <f t="shared" si="346"/>
        <v>838401582.32000017</v>
      </c>
      <c r="N708" s="39">
        <f t="shared" si="346"/>
        <v>367505162.49000001</v>
      </c>
      <c r="O708" s="39">
        <f t="shared" si="346"/>
        <v>1054084422.83</v>
      </c>
      <c r="P708" s="39">
        <f t="shared" si="346"/>
        <v>2893866806.1700006</v>
      </c>
      <c r="Q708" s="39">
        <f t="shared" si="346"/>
        <v>0</v>
      </c>
      <c r="R708" s="39">
        <f t="shared" si="346"/>
        <v>0</v>
      </c>
      <c r="S708" s="39">
        <f t="shared" si="346"/>
        <v>0</v>
      </c>
      <c r="T708" s="39">
        <f t="shared" si="346"/>
        <v>0</v>
      </c>
      <c r="U708" s="39">
        <f t="shared" si="346"/>
        <v>0</v>
      </c>
      <c r="V708" s="39">
        <f t="shared" si="346"/>
        <v>0</v>
      </c>
      <c r="W708" s="39">
        <f t="shared" si="346"/>
        <v>0</v>
      </c>
      <c r="X708" s="39">
        <f t="shared" si="346"/>
        <v>0</v>
      </c>
      <c r="Y708" s="39">
        <f t="shared" si="346"/>
        <v>0</v>
      </c>
      <c r="Z708" s="39">
        <f t="shared" si="346"/>
        <v>5153857973.8100014</v>
      </c>
      <c r="AA708" s="39">
        <f t="shared" si="346"/>
        <v>31274790026.190002</v>
      </c>
      <c r="AB708" s="40">
        <f>Z708/D708</f>
        <v>0.14147815680148221</v>
      </c>
      <c r="AC708" s="32"/>
    </row>
    <row r="709" spans="1:29" s="33" customFormat="1" ht="18" customHeight="1" x14ac:dyDescent="0.25">
      <c r="A709" s="41" t="s">
        <v>39</v>
      </c>
      <c r="B709" s="31">
        <f t="shared" si="344"/>
        <v>29082000</v>
      </c>
      <c r="C709" s="31">
        <f t="shared" si="343"/>
        <v>0</v>
      </c>
      <c r="D709" s="31">
        <f t="shared" si="343"/>
        <v>29082000</v>
      </c>
      <c r="E709" s="31">
        <f t="shared" si="343"/>
        <v>6051672.8800000008</v>
      </c>
      <c r="F709" s="31">
        <f t="shared" si="343"/>
        <v>0</v>
      </c>
      <c r="G709" s="31">
        <f t="shared" si="343"/>
        <v>0</v>
      </c>
      <c r="H709" s="31">
        <f t="shared" si="343"/>
        <v>0</v>
      </c>
      <c r="I709" s="31">
        <f t="shared" si="343"/>
        <v>0</v>
      </c>
      <c r="J709" s="31">
        <f t="shared" si="343"/>
        <v>0</v>
      </c>
      <c r="K709" s="31">
        <f t="shared" si="343"/>
        <v>0</v>
      </c>
      <c r="L709" s="31">
        <f t="shared" si="343"/>
        <v>0</v>
      </c>
      <c r="M709" s="31">
        <f t="shared" si="343"/>
        <v>0</v>
      </c>
      <c r="N709" s="31">
        <f t="shared" si="343"/>
        <v>925961.54999999993</v>
      </c>
      <c r="O709" s="31">
        <f t="shared" si="343"/>
        <v>3562384.4599999995</v>
      </c>
      <c r="P709" s="31">
        <f t="shared" si="343"/>
        <v>1563326.87</v>
      </c>
      <c r="Q709" s="31">
        <f t="shared" si="343"/>
        <v>0</v>
      </c>
      <c r="R709" s="31">
        <f t="shared" si="343"/>
        <v>0</v>
      </c>
      <c r="S709" s="31">
        <f t="shared" si="343"/>
        <v>0</v>
      </c>
      <c r="T709" s="31">
        <f t="shared" si="343"/>
        <v>0</v>
      </c>
      <c r="U709" s="31">
        <f t="shared" si="343"/>
        <v>0</v>
      </c>
      <c r="V709" s="31">
        <f t="shared" si="343"/>
        <v>0</v>
      </c>
      <c r="W709" s="31">
        <f t="shared" si="343"/>
        <v>0</v>
      </c>
      <c r="X709" s="31">
        <f t="shared" si="343"/>
        <v>0</v>
      </c>
      <c r="Y709" s="31">
        <f t="shared" si="343"/>
        <v>0</v>
      </c>
      <c r="Z709" s="31">
        <f t="shared" ref="Z709" si="347">SUM(M709:Y709)</f>
        <v>6051672.8799999999</v>
      </c>
      <c r="AA709" s="31">
        <f>D709-Z709</f>
        <v>23030327.120000001</v>
      </c>
      <c r="AB709" s="37">
        <f>Z709/D709</f>
        <v>0.2080899828072347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8">B709+B708</f>
        <v>36457730000</v>
      </c>
      <c r="C710" s="39">
        <f t="shared" si="348"/>
        <v>3.2741809263825417E-10</v>
      </c>
      <c r="D710" s="39">
        <f t="shared" si="348"/>
        <v>36457730000</v>
      </c>
      <c r="E710" s="39">
        <f t="shared" si="348"/>
        <v>5159909646.6900015</v>
      </c>
      <c r="F710" s="39">
        <f t="shared" si="348"/>
        <v>0</v>
      </c>
      <c r="G710" s="39">
        <f t="shared" si="348"/>
        <v>0</v>
      </c>
      <c r="H710" s="39">
        <f t="shared" si="348"/>
        <v>0</v>
      </c>
      <c r="I710" s="39">
        <f t="shared" si="348"/>
        <v>838401582.32000017</v>
      </c>
      <c r="J710" s="39">
        <f t="shared" si="348"/>
        <v>0</v>
      </c>
      <c r="K710" s="39">
        <f t="shared" si="348"/>
        <v>0</v>
      </c>
      <c r="L710" s="39">
        <f t="shared" si="348"/>
        <v>0</v>
      </c>
      <c r="M710" s="39">
        <f t="shared" si="348"/>
        <v>838401582.32000017</v>
      </c>
      <c r="N710" s="39">
        <f t="shared" si="348"/>
        <v>368431124.04000002</v>
      </c>
      <c r="O710" s="39">
        <f t="shared" si="348"/>
        <v>1057646807.2900001</v>
      </c>
      <c r="P710" s="39">
        <f t="shared" si="348"/>
        <v>2895430133.0400004</v>
      </c>
      <c r="Q710" s="39">
        <f t="shared" si="348"/>
        <v>0</v>
      </c>
      <c r="R710" s="39">
        <f t="shared" si="348"/>
        <v>0</v>
      </c>
      <c r="S710" s="39">
        <f t="shared" si="348"/>
        <v>0</v>
      </c>
      <c r="T710" s="39">
        <f t="shared" si="348"/>
        <v>0</v>
      </c>
      <c r="U710" s="39">
        <f t="shared" si="348"/>
        <v>0</v>
      </c>
      <c r="V710" s="39">
        <f t="shared" si="348"/>
        <v>0</v>
      </c>
      <c r="W710" s="39">
        <f t="shared" si="348"/>
        <v>0</v>
      </c>
      <c r="X710" s="39">
        <f t="shared" si="348"/>
        <v>0</v>
      </c>
      <c r="Y710" s="39">
        <f t="shared" si="348"/>
        <v>0</v>
      </c>
      <c r="Z710" s="39">
        <f t="shared" si="348"/>
        <v>5159909646.6900015</v>
      </c>
      <c r="AA710" s="39">
        <f t="shared" si="348"/>
        <v>31297820353.310001</v>
      </c>
      <c r="AB710" s="40">
        <f>Z710/D710</f>
        <v>0.14153129244991394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1" customFormat="1" ht="15" customHeight="1" x14ac:dyDescent="0.25">
      <c r="A713" s="30" t="s">
        <v>80</v>
      </c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60"/>
    </row>
    <row r="714" spans="1:29" s="61" customFormat="1" ht="15" customHeight="1" x14ac:dyDescent="0.25">
      <c r="A714" s="30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60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3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5">
      <c r="A717" s="36" t="s">
        <v>34</v>
      </c>
      <c r="B717" s="31">
        <f t="shared" ref="B717:Q720" si="349">B727+B737+B747+B757+B767+B777+B787+B797+B807+B817+B827+B837+B847+B857+B867+B877+B887</f>
        <v>399040000</v>
      </c>
      <c r="C717" s="31">
        <f t="shared" si="349"/>
        <v>1.0186340659856796E-10</v>
      </c>
      <c r="D717" s="31">
        <f>D727+D737+D747+D757+D767+D777+D787+D797+D807+D817+D827+D837+D847+D857+D867+D877+D887</f>
        <v>399040000</v>
      </c>
      <c r="E717" s="31">
        <f t="shared" ref="E717:Y720" si="350">E727+E737+E747+E757+E767+E777+E787+E797+E807+E817+E827+E837+E847+E857+E867+E877+E887</f>
        <v>114502518.06999999</v>
      </c>
      <c r="F717" s="31">
        <f t="shared" si="350"/>
        <v>0</v>
      </c>
      <c r="G717" s="31">
        <f t="shared" si="350"/>
        <v>0</v>
      </c>
      <c r="H717" s="31">
        <f t="shared" si="350"/>
        <v>0</v>
      </c>
      <c r="I717" s="31">
        <f t="shared" si="350"/>
        <v>0</v>
      </c>
      <c r="J717" s="31">
        <f t="shared" si="350"/>
        <v>0</v>
      </c>
      <c r="K717" s="31">
        <f t="shared" si="350"/>
        <v>0</v>
      </c>
      <c r="L717" s="31">
        <f t="shared" si="350"/>
        <v>0</v>
      </c>
      <c r="M717" s="31">
        <f t="shared" si="350"/>
        <v>0</v>
      </c>
      <c r="N717" s="31">
        <f t="shared" si="350"/>
        <v>31162999.279999997</v>
      </c>
      <c r="O717" s="31">
        <f t="shared" si="350"/>
        <v>38899944.169999994</v>
      </c>
      <c r="P717" s="31">
        <f t="shared" si="350"/>
        <v>44439574.61999999</v>
      </c>
      <c r="Q717" s="31">
        <f t="shared" si="350"/>
        <v>0</v>
      </c>
      <c r="R717" s="31">
        <f t="shared" si="350"/>
        <v>0</v>
      </c>
      <c r="S717" s="31">
        <f t="shared" si="350"/>
        <v>0</v>
      </c>
      <c r="T717" s="31">
        <f t="shared" si="350"/>
        <v>0</v>
      </c>
      <c r="U717" s="31">
        <f t="shared" si="350"/>
        <v>0</v>
      </c>
      <c r="V717" s="31">
        <f t="shared" si="350"/>
        <v>0</v>
      </c>
      <c r="W717" s="31">
        <f t="shared" si="350"/>
        <v>0</v>
      </c>
      <c r="X717" s="31">
        <f t="shared" si="350"/>
        <v>0</v>
      </c>
      <c r="Y717" s="31">
        <f t="shared" si="350"/>
        <v>0</v>
      </c>
      <c r="Z717" s="31">
        <f>SUM(M717:Y717)</f>
        <v>114502518.06999998</v>
      </c>
      <c r="AA717" s="31">
        <f>D717-Z717</f>
        <v>284537481.93000001</v>
      </c>
      <c r="AB717" s="37">
        <f>Z717/D717</f>
        <v>0.28694496308640732</v>
      </c>
      <c r="AC717" s="32"/>
    </row>
    <row r="718" spans="1:29" s="33" customFormat="1" ht="18" customHeight="1" x14ac:dyDescent="0.25">
      <c r="A718" s="36" t="s">
        <v>35</v>
      </c>
      <c r="B718" s="31">
        <f t="shared" si="349"/>
        <v>1354725000</v>
      </c>
      <c r="C718" s="31">
        <f t="shared" si="349"/>
        <v>-4.6566128730773926E-10</v>
      </c>
      <c r="D718" s="31">
        <f t="shared" si="349"/>
        <v>1354725000</v>
      </c>
      <c r="E718" s="31">
        <f t="shared" si="349"/>
        <v>297196012.03999996</v>
      </c>
      <c r="F718" s="31">
        <f t="shared" si="349"/>
        <v>0</v>
      </c>
      <c r="G718" s="31">
        <f t="shared" si="349"/>
        <v>0</v>
      </c>
      <c r="H718" s="31">
        <f t="shared" si="349"/>
        <v>0</v>
      </c>
      <c r="I718" s="31">
        <f t="shared" si="349"/>
        <v>8466075.3900000006</v>
      </c>
      <c r="J718" s="31">
        <f t="shared" si="349"/>
        <v>0</v>
      </c>
      <c r="K718" s="31">
        <f t="shared" si="349"/>
        <v>0</v>
      </c>
      <c r="L718" s="31">
        <f t="shared" si="349"/>
        <v>0</v>
      </c>
      <c r="M718" s="31">
        <f t="shared" si="349"/>
        <v>8466075.3900000006</v>
      </c>
      <c r="N718" s="31">
        <f t="shared" si="349"/>
        <v>89430450.220000014</v>
      </c>
      <c r="O718" s="31">
        <f t="shared" si="349"/>
        <v>142538266.77000004</v>
      </c>
      <c r="P718" s="31">
        <f t="shared" si="349"/>
        <v>56761219.660000004</v>
      </c>
      <c r="Q718" s="31">
        <f t="shared" si="349"/>
        <v>0</v>
      </c>
      <c r="R718" s="31">
        <f t="shared" si="350"/>
        <v>0</v>
      </c>
      <c r="S718" s="31">
        <f t="shared" si="350"/>
        <v>0</v>
      </c>
      <c r="T718" s="31">
        <f t="shared" si="350"/>
        <v>0</v>
      </c>
      <c r="U718" s="31">
        <f t="shared" si="350"/>
        <v>0</v>
      </c>
      <c r="V718" s="31">
        <f t="shared" si="350"/>
        <v>0</v>
      </c>
      <c r="W718" s="31">
        <f t="shared" si="350"/>
        <v>0</v>
      </c>
      <c r="X718" s="31">
        <f t="shared" si="350"/>
        <v>0</v>
      </c>
      <c r="Y718" s="31">
        <f t="shared" si="350"/>
        <v>0</v>
      </c>
      <c r="Z718" s="31">
        <f t="shared" ref="Z718:Z720" si="351">SUM(M718:Y718)</f>
        <v>297196012.04000008</v>
      </c>
      <c r="AA718" s="31">
        <f>D718-Z718</f>
        <v>1057528987.9599999</v>
      </c>
      <c r="AB718" s="37">
        <f>Z718/D718</f>
        <v>0.2193773732971637</v>
      </c>
      <c r="AC718" s="32"/>
    </row>
    <row r="719" spans="1:29" s="33" customFormat="1" ht="18" customHeight="1" x14ac:dyDescent="0.25">
      <c r="A719" s="36" t="s">
        <v>36</v>
      </c>
      <c r="B719" s="31">
        <f t="shared" si="349"/>
        <v>0</v>
      </c>
      <c r="C719" s="31">
        <f t="shared" si="349"/>
        <v>0</v>
      </c>
      <c r="D719" s="31">
        <f t="shared" si="349"/>
        <v>0</v>
      </c>
      <c r="E719" s="31">
        <f t="shared" si="349"/>
        <v>0</v>
      </c>
      <c r="F719" s="31">
        <f t="shared" si="349"/>
        <v>0</v>
      </c>
      <c r="G719" s="31">
        <f t="shared" si="349"/>
        <v>0</v>
      </c>
      <c r="H719" s="31">
        <f t="shared" si="349"/>
        <v>0</v>
      </c>
      <c r="I719" s="31">
        <f t="shared" si="349"/>
        <v>0</v>
      </c>
      <c r="J719" s="31">
        <f t="shared" si="349"/>
        <v>0</v>
      </c>
      <c r="K719" s="31">
        <f t="shared" si="349"/>
        <v>0</v>
      </c>
      <c r="L719" s="31">
        <f t="shared" si="349"/>
        <v>0</v>
      </c>
      <c r="M719" s="31">
        <f t="shared" si="349"/>
        <v>0</v>
      </c>
      <c r="N719" s="31">
        <f t="shared" si="349"/>
        <v>0</v>
      </c>
      <c r="O719" s="31">
        <f t="shared" si="349"/>
        <v>0</v>
      </c>
      <c r="P719" s="31">
        <f t="shared" si="349"/>
        <v>0</v>
      </c>
      <c r="Q719" s="31">
        <f t="shared" si="349"/>
        <v>0</v>
      </c>
      <c r="R719" s="31">
        <f t="shared" si="350"/>
        <v>0</v>
      </c>
      <c r="S719" s="31">
        <f t="shared" si="350"/>
        <v>0</v>
      </c>
      <c r="T719" s="31">
        <f t="shared" si="350"/>
        <v>0</v>
      </c>
      <c r="U719" s="31">
        <f t="shared" si="350"/>
        <v>0</v>
      </c>
      <c r="V719" s="31">
        <f t="shared" si="350"/>
        <v>0</v>
      </c>
      <c r="W719" s="31">
        <f t="shared" si="350"/>
        <v>0</v>
      </c>
      <c r="X719" s="31">
        <f t="shared" si="350"/>
        <v>0</v>
      </c>
      <c r="Y719" s="31">
        <f t="shared" si="350"/>
        <v>0</v>
      </c>
      <c r="Z719" s="31">
        <f t="shared" si="351"/>
        <v>0</v>
      </c>
      <c r="AA719" s="31">
        <f>D719-Z719</f>
        <v>0</v>
      </c>
      <c r="AB719" s="37"/>
      <c r="AC719" s="32"/>
    </row>
    <row r="720" spans="1:29" s="33" customFormat="1" ht="18" customHeight="1" x14ac:dyDescent="0.25">
      <c r="A720" s="36" t="s">
        <v>37</v>
      </c>
      <c r="B720" s="31">
        <f t="shared" si="349"/>
        <v>114459000</v>
      </c>
      <c r="C720" s="31">
        <f t="shared" si="349"/>
        <v>0</v>
      </c>
      <c r="D720" s="31">
        <f t="shared" si="349"/>
        <v>114459000</v>
      </c>
      <c r="E720" s="31">
        <f t="shared" si="349"/>
        <v>1853063</v>
      </c>
      <c r="F720" s="31">
        <f t="shared" si="349"/>
        <v>0</v>
      </c>
      <c r="G720" s="31">
        <f t="shared" si="349"/>
        <v>0</v>
      </c>
      <c r="H720" s="31">
        <f t="shared" si="349"/>
        <v>0</v>
      </c>
      <c r="I720" s="31">
        <f t="shared" si="349"/>
        <v>1853063</v>
      </c>
      <c r="J720" s="31">
        <f t="shared" si="349"/>
        <v>0</v>
      </c>
      <c r="K720" s="31">
        <f t="shared" si="349"/>
        <v>0</v>
      </c>
      <c r="L720" s="31">
        <f t="shared" si="349"/>
        <v>0</v>
      </c>
      <c r="M720" s="31">
        <f t="shared" si="349"/>
        <v>1853063</v>
      </c>
      <c r="N720" s="31">
        <f t="shared" si="349"/>
        <v>0</v>
      </c>
      <c r="O720" s="31">
        <f t="shared" si="349"/>
        <v>0</v>
      </c>
      <c r="P720" s="31">
        <f t="shared" si="349"/>
        <v>0</v>
      </c>
      <c r="Q720" s="31">
        <f t="shared" si="349"/>
        <v>0</v>
      </c>
      <c r="R720" s="31">
        <f t="shared" si="350"/>
        <v>0</v>
      </c>
      <c r="S720" s="31">
        <f t="shared" si="350"/>
        <v>0</v>
      </c>
      <c r="T720" s="31">
        <f t="shared" si="350"/>
        <v>0</v>
      </c>
      <c r="U720" s="31">
        <f t="shared" si="350"/>
        <v>0</v>
      </c>
      <c r="V720" s="31">
        <f t="shared" si="350"/>
        <v>0</v>
      </c>
      <c r="W720" s="31">
        <f t="shared" si="350"/>
        <v>0</v>
      </c>
      <c r="X720" s="31">
        <f t="shared" si="350"/>
        <v>0</v>
      </c>
      <c r="Y720" s="31">
        <f t="shared" si="350"/>
        <v>0</v>
      </c>
      <c r="Z720" s="31">
        <f t="shared" si="351"/>
        <v>1853063</v>
      </c>
      <c r="AA720" s="31">
        <f>D720-Z720</f>
        <v>112605937</v>
      </c>
      <c r="AB720" s="37">
        <f>Z720/D720</f>
        <v>1.6189753536200734E-2</v>
      </c>
      <c r="AC720" s="32"/>
    </row>
    <row r="721" spans="1:29" s="33" customFormat="1" ht="18" customHeight="1" x14ac:dyDescent="0.25">
      <c r="A721" s="38" t="s">
        <v>38</v>
      </c>
      <c r="B721" s="39">
        <f t="shared" ref="B721" si="352">SUM(B717:B720)</f>
        <v>1868224000</v>
      </c>
      <c r="C721" s="39">
        <f t="shared" ref="C721" si="353">SUM(C717:C720)</f>
        <v>-3.637978807091713E-10</v>
      </c>
      <c r="D721" s="39">
        <f>SUM(D717:D720)</f>
        <v>1868224000</v>
      </c>
      <c r="E721" s="39">
        <f t="shared" ref="E721:AA721" si="354">SUM(E717:E720)</f>
        <v>413551593.10999995</v>
      </c>
      <c r="F721" s="39">
        <f t="shared" si="354"/>
        <v>0</v>
      </c>
      <c r="G721" s="39">
        <f t="shared" si="354"/>
        <v>0</v>
      </c>
      <c r="H721" s="39">
        <f t="shared" si="354"/>
        <v>0</v>
      </c>
      <c r="I721" s="39">
        <f t="shared" si="354"/>
        <v>10319138.390000001</v>
      </c>
      <c r="J721" s="39">
        <f t="shared" si="354"/>
        <v>0</v>
      </c>
      <c r="K721" s="39">
        <f t="shared" si="354"/>
        <v>0</v>
      </c>
      <c r="L721" s="39">
        <f t="shared" si="354"/>
        <v>0</v>
      </c>
      <c r="M721" s="39">
        <f t="shared" si="354"/>
        <v>10319138.390000001</v>
      </c>
      <c r="N721" s="39">
        <f t="shared" si="354"/>
        <v>120593449.50000001</v>
      </c>
      <c r="O721" s="39">
        <f t="shared" si="354"/>
        <v>181438210.94000003</v>
      </c>
      <c r="P721" s="39">
        <f t="shared" si="354"/>
        <v>101200794.28</v>
      </c>
      <c r="Q721" s="39">
        <f t="shared" si="354"/>
        <v>0</v>
      </c>
      <c r="R721" s="39">
        <f t="shared" si="354"/>
        <v>0</v>
      </c>
      <c r="S721" s="39">
        <f t="shared" si="354"/>
        <v>0</v>
      </c>
      <c r="T721" s="39">
        <f t="shared" si="354"/>
        <v>0</v>
      </c>
      <c r="U721" s="39">
        <f t="shared" si="354"/>
        <v>0</v>
      </c>
      <c r="V721" s="39">
        <f t="shared" si="354"/>
        <v>0</v>
      </c>
      <c r="W721" s="39">
        <f t="shared" si="354"/>
        <v>0</v>
      </c>
      <c r="X721" s="39">
        <f t="shared" si="354"/>
        <v>0</v>
      </c>
      <c r="Y721" s="39">
        <f t="shared" si="354"/>
        <v>0</v>
      </c>
      <c r="Z721" s="39">
        <f t="shared" si="354"/>
        <v>413551593.11000007</v>
      </c>
      <c r="AA721" s="39">
        <f t="shared" si="354"/>
        <v>1454672406.8899999</v>
      </c>
      <c r="AB721" s="40">
        <f>Z721/D721</f>
        <v>0.22136081814065126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5">B732+B742+B752+B762+B772+B782+B792+B802+B812+B822+B832+B842+B852+B862+B872+B882+B892</f>
        <v>26320000</v>
      </c>
      <c r="C722" s="31">
        <f t="shared" si="355"/>
        <v>0</v>
      </c>
      <c r="D722" s="31">
        <f t="shared" si="355"/>
        <v>26320000</v>
      </c>
      <c r="E722" s="31">
        <f t="shared" si="355"/>
        <v>5617664.8400000008</v>
      </c>
      <c r="F722" s="31">
        <f t="shared" si="355"/>
        <v>0</v>
      </c>
      <c r="G722" s="31">
        <f t="shared" si="355"/>
        <v>0</v>
      </c>
      <c r="H722" s="31">
        <f t="shared" si="355"/>
        <v>0</v>
      </c>
      <c r="I722" s="31">
        <f t="shared" si="355"/>
        <v>0</v>
      </c>
      <c r="J722" s="31">
        <f t="shared" si="355"/>
        <v>0</v>
      </c>
      <c r="K722" s="31">
        <f t="shared" si="355"/>
        <v>0</v>
      </c>
      <c r="L722" s="31">
        <f t="shared" si="355"/>
        <v>0</v>
      </c>
      <c r="M722" s="31">
        <f t="shared" si="355"/>
        <v>0</v>
      </c>
      <c r="N722" s="31">
        <f t="shared" si="355"/>
        <v>925961.54999999993</v>
      </c>
      <c r="O722" s="31">
        <f t="shared" si="355"/>
        <v>3349646.4399999995</v>
      </c>
      <c r="P722" s="31">
        <f t="shared" si="355"/>
        <v>1342056.8500000001</v>
      </c>
      <c r="Q722" s="31">
        <f t="shared" si="355"/>
        <v>0</v>
      </c>
      <c r="R722" s="31">
        <f t="shared" si="355"/>
        <v>0</v>
      </c>
      <c r="S722" s="31">
        <f t="shared" si="355"/>
        <v>0</v>
      </c>
      <c r="T722" s="31">
        <f t="shared" si="355"/>
        <v>0</v>
      </c>
      <c r="U722" s="31">
        <f t="shared" si="355"/>
        <v>0</v>
      </c>
      <c r="V722" s="31">
        <f t="shared" si="355"/>
        <v>0</v>
      </c>
      <c r="W722" s="31">
        <f t="shared" si="355"/>
        <v>0</v>
      </c>
      <c r="X722" s="31">
        <f t="shared" si="355"/>
        <v>0</v>
      </c>
      <c r="Y722" s="31">
        <f t="shared" si="355"/>
        <v>0</v>
      </c>
      <c r="Z722" s="31">
        <f t="shared" ref="Z722" si="356">SUM(M722:Y722)</f>
        <v>5617664.8399999999</v>
      </c>
      <c r="AA722" s="31">
        <f>D722-Z722</f>
        <v>20702335.16</v>
      </c>
      <c r="AB722" s="37">
        <f>Z722/D722</f>
        <v>0.2134371139817629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7">B722+B721</f>
        <v>1894544000</v>
      </c>
      <c r="C723" s="39">
        <f t="shared" si="357"/>
        <v>-3.637978807091713E-10</v>
      </c>
      <c r="D723" s="39">
        <f>D722+D721</f>
        <v>1894544000</v>
      </c>
      <c r="E723" s="39">
        <f t="shared" ref="E723:AA723" si="358">E722+E721</f>
        <v>419169257.94999993</v>
      </c>
      <c r="F723" s="39">
        <f t="shared" si="358"/>
        <v>0</v>
      </c>
      <c r="G723" s="39">
        <f t="shared" si="358"/>
        <v>0</v>
      </c>
      <c r="H723" s="39">
        <f t="shared" si="358"/>
        <v>0</v>
      </c>
      <c r="I723" s="39">
        <f t="shared" si="358"/>
        <v>10319138.390000001</v>
      </c>
      <c r="J723" s="39">
        <f t="shared" si="358"/>
        <v>0</v>
      </c>
      <c r="K723" s="39">
        <f t="shared" si="358"/>
        <v>0</v>
      </c>
      <c r="L723" s="39">
        <f t="shared" si="358"/>
        <v>0</v>
      </c>
      <c r="M723" s="39">
        <f t="shared" si="358"/>
        <v>10319138.390000001</v>
      </c>
      <c r="N723" s="39">
        <f t="shared" si="358"/>
        <v>121519411.05000001</v>
      </c>
      <c r="O723" s="39">
        <f t="shared" si="358"/>
        <v>184787857.38000003</v>
      </c>
      <c r="P723" s="39">
        <f t="shared" si="358"/>
        <v>102542851.13</v>
      </c>
      <c r="Q723" s="39">
        <f t="shared" si="358"/>
        <v>0</v>
      </c>
      <c r="R723" s="39">
        <f t="shared" si="358"/>
        <v>0</v>
      </c>
      <c r="S723" s="39">
        <f t="shared" si="358"/>
        <v>0</v>
      </c>
      <c r="T723" s="39">
        <f t="shared" si="358"/>
        <v>0</v>
      </c>
      <c r="U723" s="39">
        <f t="shared" si="358"/>
        <v>0</v>
      </c>
      <c r="V723" s="39">
        <f t="shared" si="358"/>
        <v>0</v>
      </c>
      <c r="W723" s="39">
        <f t="shared" si="358"/>
        <v>0</v>
      </c>
      <c r="X723" s="39">
        <f t="shared" si="358"/>
        <v>0</v>
      </c>
      <c r="Y723" s="39">
        <f t="shared" si="358"/>
        <v>0</v>
      </c>
      <c r="Z723" s="39">
        <f t="shared" si="358"/>
        <v>419169257.95000005</v>
      </c>
      <c r="AA723" s="39">
        <f t="shared" si="358"/>
        <v>1475374742.05</v>
      </c>
      <c r="AB723" s="40">
        <f>Z723/D723</f>
        <v>0.22125073788204447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3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5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5">
      <c r="A728" s="36" t="s">
        <v>35</v>
      </c>
      <c r="B728" s="31">
        <f>[1]consoCURRENT!E14903</f>
        <v>354435000</v>
      </c>
      <c r="C728" s="31">
        <f>[1]consoCURRENT!F14903</f>
        <v>0</v>
      </c>
      <c r="D728" s="31">
        <f>[1]consoCURRENT!G14903</f>
        <v>354435000</v>
      </c>
      <c r="E728" s="31">
        <f>[1]consoCURRENT!H14903</f>
        <v>12191231.960000001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8466075.3900000006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8466075.3900000006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199472.61999999965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9">SUM(M728:Y728)</f>
        <v>12191231.959999999</v>
      </c>
      <c r="AA728" s="31">
        <f>D728-Z728</f>
        <v>342243768.04000002</v>
      </c>
      <c r="AB728" s="37">
        <f>Z728/D728</f>
        <v>3.4396241793276619E-2</v>
      </c>
      <c r="AC728" s="32"/>
    </row>
    <row r="729" spans="1:29" s="33" customFormat="1" ht="18" customHeight="1" x14ac:dyDescent="0.25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</row>
    <row r="730" spans="1:29" s="33" customFormat="1" ht="18" customHeight="1" x14ac:dyDescent="0.25">
      <c r="A730" s="36" t="s">
        <v>37</v>
      </c>
      <c r="B730" s="31">
        <f>[1]consoCURRENT!E14938</f>
        <v>114459000</v>
      </c>
      <c r="C730" s="31">
        <f>[1]consoCURRENT!F14938</f>
        <v>0</v>
      </c>
      <c r="D730" s="31">
        <f>[1]consoCURRENT!G14938</f>
        <v>114459000</v>
      </c>
      <c r="E730" s="31">
        <f>[1]consoCURRENT!H14938</f>
        <v>1853063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1853063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1853063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1853063</v>
      </c>
      <c r="AA730" s="31">
        <f>D730-Z730</f>
        <v>112605937</v>
      </c>
      <c r="AB730" s="37">
        <f>Z730/D730</f>
        <v>1.6189753536200734E-2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60">SUM(B727:B730)</f>
        <v>468894000</v>
      </c>
      <c r="C731" s="39">
        <f t="shared" si="360"/>
        <v>0</v>
      </c>
      <c r="D731" s="39">
        <f t="shared" si="360"/>
        <v>468894000</v>
      </c>
      <c r="E731" s="39">
        <f t="shared" si="360"/>
        <v>14044294.960000001</v>
      </c>
      <c r="F731" s="39">
        <f t="shared" si="360"/>
        <v>0</v>
      </c>
      <c r="G731" s="39">
        <f t="shared" si="360"/>
        <v>0</v>
      </c>
      <c r="H731" s="39">
        <f t="shared" si="360"/>
        <v>0</v>
      </c>
      <c r="I731" s="39">
        <f t="shared" si="360"/>
        <v>10319138.390000001</v>
      </c>
      <c r="J731" s="39">
        <f t="shared" si="360"/>
        <v>0</v>
      </c>
      <c r="K731" s="39">
        <f t="shared" si="360"/>
        <v>0</v>
      </c>
      <c r="L731" s="39">
        <f t="shared" si="360"/>
        <v>0</v>
      </c>
      <c r="M731" s="39">
        <f t="shared" si="360"/>
        <v>10319138.390000001</v>
      </c>
      <c r="N731" s="39">
        <f t="shared" si="360"/>
        <v>3377945.95</v>
      </c>
      <c r="O731" s="39">
        <f t="shared" si="360"/>
        <v>147738</v>
      </c>
      <c r="P731" s="39">
        <f t="shared" si="360"/>
        <v>199472.61999999965</v>
      </c>
      <c r="Q731" s="39">
        <f t="shared" si="360"/>
        <v>0</v>
      </c>
      <c r="R731" s="39">
        <f t="shared" si="360"/>
        <v>0</v>
      </c>
      <c r="S731" s="39">
        <f t="shared" si="360"/>
        <v>0</v>
      </c>
      <c r="T731" s="39">
        <f t="shared" si="360"/>
        <v>0</v>
      </c>
      <c r="U731" s="39">
        <f t="shared" si="360"/>
        <v>0</v>
      </c>
      <c r="V731" s="39">
        <f t="shared" si="360"/>
        <v>0</v>
      </c>
      <c r="W731" s="39">
        <f t="shared" si="360"/>
        <v>0</v>
      </c>
      <c r="X731" s="39">
        <f t="shared" si="360"/>
        <v>0</v>
      </c>
      <c r="Y731" s="39">
        <f t="shared" si="360"/>
        <v>0</v>
      </c>
      <c r="Z731" s="39">
        <f t="shared" si="360"/>
        <v>14044294.959999999</v>
      </c>
      <c r="AA731" s="39">
        <f t="shared" si="360"/>
        <v>454849705.04000002</v>
      </c>
      <c r="AB731" s="40">
        <f>Z731/D731</f>
        <v>2.9951961338810049E-2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1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62">B732+B731</f>
        <v>468894000</v>
      </c>
      <c r="C733" s="39">
        <f t="shared" si="362"/>
        <v>0</v>
      </c>
      <c r="D733" s="39">
        <f t="shared" si="362"/>
        <v>468894000</v>
      </c>
      <c r="E733" s="39">
        <f t="shared" si="362"/>
        <v>14044294.960000001</v>
      </c>
      <c r="F733" s="39">
        <f t="shared" si="362"/>
        <v>0</v>
      </c>
      <c r="G733" s="39">
        <f t="shared" si="362"/>
        <v>0</v>
      </c>
      <c r="H733" s="39">
        <f t="shared" si="362"/>
        <v>0</v>
      </c>
      <c r="I733" s="39">
        <f t="shared" si="362"/>
        <v>10319138.390000001</v>
      </c>
      <c r="J733" s="39">
        <f t="shared" si="362"/>
        <v>0</v>
      </c>
      <c r="K733" s="39">
        <f t="shared" si="362"/>
        <v>0</v>
      </c>
      <c r="L733" s="39">
        <f t="shared" si="362"/>
        <v>0</v>
      </c>
      <c r="M733" s="39">
        <f t="shared" si="362"/>
        <v>10319138.390000001</v>
      </c>
      <c r="N733" s="39">
        <f t="shared" si="362"/>
        <v>3377945.95</v>
      </c>
      <c r="O733" s="39">
        <f t="shared" si="362"/>
        <v>147738</v>
      </c>
      <c r="P733" s="39">
        <f t="shared" si="362"/>
        <v>199472.61999999965</v>
      </c>
      <c r="Q733" s="39">
        <f t="shared" si="362"/>
        <v>0</v>
      </c>
      <c r="R733" s="39">
        <f t="shared" si="362"/>
        <v>0</v>
      </c>
      <c r="S733" s="39">
        <f t="shared" si="362"/>
        <v>0</v>
      </c>
      <c r="T733" s="39">
        <f t="shared" si="362"/>
        <v>0</v>
      </c>
      <c r="U733" s="39">
        <f t="shared" si="362"/>
        <v>0</v>
      </c>
      <c r="V733" s="39">
        <f t="shared" si="362"/>
        <v>0</v>
      </c>
      <c r="W733" s="39">
        <f t="shared" si="362"/>
        <v>0</v>
      </c>
      <c r="X733" s="39">
        <f t="shared" si="362"/>
        <v>0</v>
      </c>
      <c r="Y733" s="39">
        <f t="shared" si="362"/>
        <v>0</v>
      </c>
      <c r="Z733" s="39">
        <f t="shared" si="362"/>
        <v>14044294.959999999</v>
      </c>
      <c r="AA733" s="39">
        <f t="shared" si="362"/>
        <v>454849705.04000002</v>
      </c>
      <c r="AB733" s="40">
        <f>Z733/D733</f>
        <v>2.9951961338810049E-2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3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5">
      <c r="A737" s="36" t="s">
        <v>34</v>
      </c>
      <c r="B737" s="31">
        <f>[1]consoCURRENT!E15003</f>
        <v>124305000</v>
      </c>
      <c r="C737" s="31">
        <f>[1]consoCURRENT!F15003</f>
        <v>0</v>
      </c>
      <c r="D737" s="31">
        <f>[1]consoCURRENT!G15003</f>
        <v>124305000</v>
      </c>
      <c r="E737" s="31">
        <f>[1]consoCURRENT!H15003</f>
        <v>35702502.159999996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14714123.039999999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35702502.159999996</v>
      </c>
      <c r="AA737" s="31">
        <f>D737-Z737</f>
        <v>88602497.840000004</v>
      </c>
      <c r="AB737" s="37">
        <f>Z737/D737</f>
        <v>0.28721694348578092</v>
      </c>
      <c r="AC737" s="32"/>
    </row>
    <row r="738" spans="1:29" s="33" customFormat="1" ht="18" customHeight="1" x14ac:dyDescent="0.25">
      <c r="A738" s="36" t="s">
        <v>35</v>
      </c>
      <c r="B738" s="31">
        <f>[1]consoCURRENT!E15116</f>
        <v>349144000</v>
      </c>
      <c r="C738" s="31">
        <f>[1]consoCURRENT!F15116</f>
        <v>0</v>
      </c>
      <c r="D738" s="31">
        <f>[1]consoCURRENT!G15116</f>
        <v>349144000</v>
      </c>
      <c r="E738" s="31">
        <f>[1]consoCURRENT!H15116</f>
        <v>122103960.37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7997270.3499999996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3">SUM(M738:Y738)</f>
        <v>122103960.37</v>
      </c>
      <c r="AA738" s="31">
        <f>D738-Z738</f>
        <v>227040039.63</v>
      </c>
      <c r="AB738" s="37">
        <f>Z738/D738</f>
        <v>0.34972378265128429</v>
      </c>
      <c r="AC738" s="32"/>
    </row>
    <row r="739" spans="1:29" s="33" customFormat="1" ht="18" customHeight="1" x14ac:dyDescent="0.25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3"/>
        <v>0</v>
      </c>
      <c r="AA739" s="31">
        <f>D739-Z739</f>
        <v>0</v>
      </c>
      <c r="AB739" s="37"/>
      <c r="AC739" s="32"/>
    </row>
    <row r="740" spans="1:29" s="33" customFormat="1" ht="18" customHeight="1" x14ac:dyDescent="0.25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3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4">SUM(B737:B740)</f>
        <v>473449000</v>
      </c>
      <c r="C741" s="39">
        <f t="shared" si="364"/>
        <v>0</v>
      </c>
      <c r="D741" s="39">
        <f t="shared" si="364"/>
        <v>473449000</v>
      </c>
      <c r="E741" s="39">
        <f t="shared" si="364"/>
        <v>157806462.53</v>
      </c>
      <c r="F741" s="39">
        <f t="shared" si="364"/>
        <v>0</v>
      </c>
      <c r="G741" s="39">
        <f t="shared" si="364"/>
        <v>0</v>
      </c>
      <c r="H741" s="39">
        <f t="shared" si="364"/>
        <v>0</v>
      </c>
      <c r="I741" s="39">
        <f t="shared" si="364"/>
        <v>0</v>
      </c>
      <c r="J741" s="39">
        <f t="shared" si="364"/>
        <v>0</v>
      </c>
      <c r="K741" s="39">
        <f t="shared" si="364"/>
        <v>0</v>
      </c>
      <c r="L741" s="39">
        <f t="shared" si="364"/>
        <v>0</v>
      </c>
      <c r="M741" s="39">
        <f t="shared" si="364"/>
        <v>0</v>
      </c>
      <c r="N741" s="39">
        <f t="shared" si="364"/>
        <v>58116664.130000003</v>
      </c>
      <c r="O741" s="39">
        <f t="shared" si="364"/>
        <v>76978405.010000005</v>
      </c>
      <c r="P741" s="39">
        <f t="shared" si="364"/>
        <v>22711393.390000001</v>
      </c>
      <c r="Q741" s="39">
        <f t="shared" si="364"/>
        <v>0</v>
      </c>
      <c r="R741" s="39">
        <f t="shared" si="364"/>
        <v>0</v>
      </c>
      <c r="S741" s="39">
        <f t="shared" si="364"/>
        <v>0</v>
      </c>
      <c r="T741" s="39">
        <f t="shared" si="364"/>
        <v>0</v>
      </c>
      <c r="U741" s="39">
        <f t="shared" si="364"/>
        <v>0</v>
      </c>
      <c r="V741" s="39">
        <f t="shared" si="364"/>
        <v>0</v>
      </c>
      <c r="W741" s="39">
        <f t="shared" si="364"/>
        <v>0</v>
      </c>
      <c r="X741" s="39">
        <f t="shared" si="364"/>
        <v>0</v>
      </c>
      <c r="Y741" s="39">
        <f t="shared" si="364"/>
        <v>0</v>
      </c>
      <c r="Z741" s="39">
        <f t="shared" si="364"/>
        <v>157806462.53</v>
      </c>
      <c r="AA741" s="39">
        <f t="shared" si="364"/>
        <v>315642537.47000003</v>
      </c>
      <c r="AB741" s="40">
        <f>Z741/D741</f>
        <v>0.3333124846181954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9395000</v>
      </c>
      <c r="C742" s="31">
        <f>[1]consoCURRENT!F15155</f>
        <v>0</v>
      </c>
      <c r="D742" s="31">
        <f>[1]consoCURRENT!G15155</f>
        <v>9395000</v>
      </c>
      <c r="E742" s="31">
        <f>[1]consoCURRENT!H15155</f>
        <v>1860416.58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1860416.58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5">SUM(M742:Y742)</f>
        <v>1860416.58</v>
      </c>
      <c r="AA742" s="31">
        <f>D742-Z742</f>
        <v>7534583.4199999999</v>
      </c>
      <c r="AB742" s="37">
        <f>Z742/D742</f>
        <v>0.1980219882916445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6">B742+B741</f>
        <v>482844000</v>
      </c>
      <c r="C743" s="39">
        <f t="shared" si="366"/>
        <v>0</v>
      </c>
      <c r="D743" s="39">
        <f t="shared" si="366"/>
        <v>482844000</v>
      </c>
      <c r="E743" s="39">
        <f t="shared" si="366"/>
        <v>159666879.11000001</v>
      </c>
      <c r="F743" s="39">
        <f t="shared" si="366"/>
        <v>0</v>
      </c>
      <c r="G743" s="39">
        <f t="shared" si="366"/>
        <v>0</v>
      </c>
      <c r="H743" s="39">
        <f t="shared" si="366"/>
        <v>0</v>
      </c>
      <c r="I743" s="39">
        <f t="shared" si="366"/>
        <v>0</v>
      </c>
      <c r="J743" s="39">
        <f t="shared" si="366"/>
        <v>0</v>
      </c>
      <c r="K743" s="39">
        <f t="shared" si="366"/>
        <v>0</v>
      </c>
      <c r="L743" s="39">
        <f t="shared" si="366"/>
        <v>0</v>
      </c>
      <c r="M743" s="39">
        <f t="shared" si="366"/>
        <v>0</v>
      </c>
      <c r="N743" s="39">
        <f t="shared" si="366"/>
        <v>58116664.130000003</v>
      </c>
      <c r="O743" s="39">
        <f t="shared" si="366"/>
        <v>78838821.590000004</v>
      </c>
      <c r="P743" s="39">
        <f t="shared" si="366"/>
        <v>22711393.390000001</v>
      </c>
      <c r="Q743" s="39">
        <f t="shared" si="366"/>
        <v>0</v>
      </c>
      <c r="R743" s="39">
        <f t="shared" si="366"/>
        <v>0</v>
      </c>
      <c r="S743" s="39">
        <f t="shared" si="366"/>
        <v>0</v>
      </c>
      <c r="T743" s="39">
        <f t="shared" si="366"/>
        <v>0</v>
      </c>
      <c r="U743" s="39">
        <f t="shared" si="366"/>
        <v>0</v>
      </c>
      <c r="V743" s="39">
        <f t="shared" si="366"/>
        <v>0</v>
      </c>
      <c r="W743" s="39">
        <f t="shared" si="366"/>
        <v>0</v>
      </c>
      <c r="X743" s="39">
        <f t="shared" si="366"/>
        <v>0</v>
      </c>
      <c r="Y743" s="39">
        <f t="shared" si="366"/>
        <v>0</v>
      </c>
      <c r="Z743" s="39">
        <f t="shared" si="366"/>
        <v>159666879.11000001</v>
      </c>
      <c r="AA743" s="39">
        <f t="shared" si="366"/>
        <v>323177120.89000005</v>
      </c>
      <c r="AB743" s="40">
        <f>Z743/D743</f>
        <v>0.33068005217005908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3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5">
      <c r="A747" s="36" t="s">
        <v>34</v>
      </c>
      <c r="B747" s="31">
        <f>[1]consoCURRENT!E15216</f>
        <v>24576000</v>
      </c>
      <c r="C747" s="31">
        <f>[1]consoCURRENT!F15216</f>
        <v>0</v>
      </c>
      <c r="D747" s="31">
        <f>[1]consoCURRENT!G15216</f>
        <v>24576000</v>
      </c>
      <c r="E747" s="31">
        <f>[1]consoCURRENT!H15216</f>
        <v>5929423.0500000007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2508388.2900000005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5929423.0500000007</v>
      </c>
      <c r="AA747" s="31">
        <f>D747-Z747</f>
        <v>18646576.949999999</v>
      </c>
      <c r="AB747" s="37">
        <f>Z747/D747</f>
        <v>0.2412688415527344</v>
      </c>
      <c r="AC747" s="32"/>
    </row>
    <row r="748" spans="1:29" s="33" customFormat="1" ht="18" customHeight="1" x14ac:dyDescent="0.25">
      <c r="A748" s="36" t="s">
        <v>35</v>
      </c>
      <c r="B748" s="31">
        <f>[1]consoCURRENT!E15329</f>
        <v>48508000</v>
      </c>
      <c r="C748" s="31">
        <f>[1]consoCURRENT!F15329</f>
        <v>0</v>
      </c>
      <c r="D748" s="31">
        <f>[1]consoCURRENT!G15329</f>
        <v>48508000</v>
      </c>
      <c r="E748" s="31">
        <f>[1]consoCURRENT!H15329</f>
        <v>19066210.73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6164677.6699999999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7">SUM(M748:Y748)</f>
        <v>19066210.73</v>
      </c>
      <c r="AA748" s="31">
        <f>D748-Z748</f>
        <v>29441789.27</v>
      </c>
      <c r="AB748" s="37">
        <f>Z748/D748</f>
        <v>0.39305291354003463</v>
      </c>
      <c r="AC748" s="32"/>
    </row>
    <row r="749" spans="1:29" s="33" customFormat="1" ht="18" customHeight="1" x14ac:dyDescent="0.25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7"/>
        <v>0</v>
      </c>
      <c r="AA749" s="31">
        <f>D749-Z749</f>
        <v>0</v>
      </c>
      <c r="AB749" s="37"/>
      <c r="AC749" s="32"/>
    </row>
    <row r="750" spans="1:29" s="33" customFormat="1" ht="18" customHeight="1" x14ac:dyDescent="0.25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7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8">SUM(B747:B750)</f>
        <v>73084000</v>
      </c>
      <c r="C751" s="39">
        <f t="shared" si="368"/>
        <v>0</v>
      </c>
      <c r="D751" s="39">
        <f t="shared" si="368"/>
        <v>73084000</v>
      </c>
      <c r="E751" s="39">
        <f t="shared" si="368"/>
        <v>24995633.780000001</v>
      </c>
      <c r="F751" s="39">
        <f t="shared" si="368"/>
        <v>0</v>
      </c>
      <c r="G751" s="39">
        <f t="shared" si="368"/>
        <v>0</v>
      </c>
      <c r="H751" s="39">
        <f t="shared" si="368"/>
        <v>0</v>
      </c>
      <c r="I751" s="39">
        <f t="shared" si="368"/>
        <v>0</v>
      </c>
      <c r="J751" s="39">
        <f t="shared" si="368"/>
        <v>0</v>
      </c>
      <c r="K751" s="39">
        <f t="shared" si="368"/>
        <v>0</v>
      </c>
      <c r="L751" s="39">
        <f t="shared" si="368"/>
        <v>0</v>
      </c>
      <c r="M751" s="39">
        <f t="shared" si="368"/>
        <v>0</v>
      </c>
      <c r="N751" s="39">
        <f t="shared" si="368"/>
        <v>3281291.88</v>
      </c>
      <c r="O751" s="39">
        <f t="shared" si="368"/>
        <v>13041275.940000001</v>
      </c>
      <c r="P751" s="39">
        <f t="shared" si="368"/>
        <v>8673065.9600000009</v>
      </c>
      <c r="Q751" s="39">
        <f t="shared" si="368"/>
        <v>0</v>
      </c>
      <c r="R751" s="39">
        <f t="shared" si="368"/>
        <v>0</v>
      </c>
      <c r="S751" s="39">
        <f t="shared" si="368"/>
        <v>0</v>
      </c>
      <c r="T751" s="39">
        <f t="shared" si="368"/>
        <v>0</v>
      </c>
      <c r="U751" s="39">
        <f t="shared" si="368"/>
        <v>0</v>
      </c>
      <c r="V751" s="39">
        <f t="shared" si="368"/>
        <v>0</v>
      </c>
      <c r="W751" s="39">
        <f t="shared" si="368"/>
        <v>0</v>
      </c>
      <c r="X751" s="39">
        <f t="shared" si="368"/>
        <v>0</v>
      </c>
      <c r="Y751" s="39">
        <f t="shared" si="368"/>
        <v>0</v>
      </c>
      <c r="Z751" s="39">
        <f t="shared" si="368"/>
        <v>24995633.780000001</v>
      </c>
      <c r="AA751" s="39">
        <f t="shared" si="368"/>
        <v>48088366.219999999</v>
      </c>
      <c r="AB751" s="40">
        <f>Z751/D751</f>
        <v>0.34201239368398012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1619000</v>
      </c>
      <c r="C752" s="31">
        <f>[1]consoCURRENT!F15368</f>
        <v>0</v>
      </c>
      <c r="D752" s="31">
        <f>[1]consoCURRENT!G15368</f>
        <v>1619000</v>
      </c>
      <c r="E752" s="31">
        <f>[1]consoCURRENT!H15368</f>
        <v>475865.94999999995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185367.72</v>
      </c>
      <c r="P752" s="31">
        <f>[1]consoCURRENT!S15368</f>
        <v>172138.15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9">SUM(M752:Y752)</f>
        <v>475865.94999999995</v>
      </c>
      <c r="AA752" s="31">
        <f>D752-Z752</f>
        <v>1143134.05</v>
      </c>
      <c r="AB752" s="37">
        <f>Z752/D752</f>
        <v>0.29392584928968496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70">B752+B751</f>
        <v>74703000</v>
      </c>
      <c r="C753" s="39">
        <f t="shared" si="370"/>
        <v>0</v>
      </c>
      <c r="D753" s="39">
        <f t="shared" si="370"/>
        <v>74703000</v>
      </c>
      <c r="E753" s="39">
        <f t="shared" si="370"/>
        <v>25471499.73</v>
      </c>
      <c r="F753" s="39">
        <f t="shared" si="370"/>
        <v>0</v>
      </c>
      <c r="G753" s="39">
        <f t="shared" si="370"/>
        <v>0</v>
      </c>
      <c r="H753" s="39">
        <f t="shared" si="370"/>
        <v>0</v>
      </c>
      <c r="I753" s="39">
        <f t="shared" si="370"/>
        <v>0</v>
      </c>
      <c r="J753" s="39">
        <f t="shared" si="370"/>
        <v>0</v>
      </c>
      <c r="K753" s="39">
        <f t="shared" si="370"/>
        <v>0</v>
      </c>
      <c r="L753" s="39">
        <f t="shared" si="370"/>
        <v>0</v>
      </c>
      <c r="M753" s="39">
        <f t="shared" si="370"/>
        <v>0</v>
      </c>
      <c r="N753" s="39">
        <f t="shared" si="370"/>
        <v>3399651.96</v>
      </c>
      <c r="O753" s="39">
        <f t="shared" si="370"/>
        <v>13226643.660000002</v>
      </c>
      <c r="P753" s="39">
        <f t="shared" si="370"/>
        <v>8845204.1100000013</v>
      </c>
      <c r="Q753" s="39">
        <f t="shared" si="370"/>
        <v>0</v>
      </c>
      <c r="R753" s="39">
        <f t="shared" si="370"/>
        <v>0</v>
      </c>
      <c r="S753" s="39">
        <f t="shared" si="370"/>
        <v>0</v>
      </c>
      <c r="T753" s="39">
        <f t="shared" si="370"/>
        <v>0</v>
      </c>
      <c r="U753" s="39">
        <f t="shared" si="370"/>
        <v>0</v>
      </c>
      <c r="V753" s="39">
        <f t="shared" si="370"/>
        <v>0</v>
      </c>
      <c r="W753" s="39">
        <f t="shared" si="370"/>
        <v>0</v>
      </c>
      <c r="X753" s="39">
        <f t="shared" si="370"/>
        <v>0</v>
      </c>
      <c r="Y753" s="39">
        <f t="shared" si="370"/>
        <v>0</v>
      </c>
      <c r="Z753" s="39">
        <f t="shared" si="370"/>
        <v>25471499.73</v>
      </c>
      <c r="AA753" s="39">
        <f t="shared" si="370"/>
        <v>49231500.269999996</v>
      </c>
      <c r="AB753" s="40">
        <f>Z753/D753</f>
        <v>0.34097023854463676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3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5">
      <c r="A757" s="36" t="s">
        <v>34</v>
      </c>
      <c r="B757" s="31">
        <f>[1]consoCURRENT!E15429</f>
        <v>12320000</v>
      </c>
      <c r="C757" s="31">
        <f>[1]consoCURRENT!F15429</f>
        <v>0</v>
      </c>
      <c r="D757" s="31">
        <f>[1]consoCURRENT!G15429</f>
        <v>12320000</v>
      </c>
      <c r="E757" s="31">
        <f>[1]consoCURRENT!H15429</f>
        <v>2983721.54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1106223.55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2983721.54</v>
      </c>
      <c r="AA757" s="31">
        <f>D757-Z757</f>
        <v>9336278.4600000009</v>
      </c>
      <c r="AB757" s="37">
        <f>Z757/D757</f>
        <v>0.24218518993506494</v>
      </c>
      <c r="AC757" s="32"/>
    </row>
    <row r="758" spans="1:29" s="33" customFormat="1" ht="18" customHeight="1" x14ac:dyDescent="0.25">
      <c r="A758" s="36" t="s">
        <v>35</v>
      </c>
      <c r="B758" s="31">
        <f>[1]consoCURRENT!E15542</f>
        <v>25203000</v>
      </c>
      <c r="C758" s="31">
        <f>[1]consoCURRENT!F15542</f>
        <v>0</v>
      </c>
      <c r="D758" s="31">
        <f>[1]consoCURRENT!G15542</f>
        <v>25203000</v>
      </c>
      <c r="E758" s="31">
        <f>[1]consoCURRENT!H15542</f>
        <v>3609873.6899999995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1226308.2999999998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1">SUM(M758:Y758)</f>
        <v>3609873.6899999995</v>
      </c>
      <c r="AA758" s="31">
        <f>D758-Z758</f>
        <v>21593126.310000002</v>
      </c>
      <c r="AB758" s="37">
        <f>Z758/D758</f>
        <v>0.14323190453517437</v>
      </c>
      <c r="AC758" s="32"/>
    </row>
    <row r="759" spans="1:29" s="33" customFormat="1" ht="18" customHeight="1" x14ac:dyDescent="0.25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1"/>
        <v>0</v>
      </c>
      <c r="AA759" s="31">
        <f>D759-Z759</f>
        <v>0</v>
      </c>
      <c r="AB759" s="37"/>
      <c r="AC759" s="32"/>
    </row>
    <row r="760" spans="1:29" s="33" customFormat="1" ht="18" customHeight="1" x14ac:dyDescent="0.25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1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D761" si="372">SUM(B757:B760)</f>
        <v>37523000</v>
      </c>
      <c r="C761" s="39">
        <f t="shared" si="372"/>
        <v>0</v>
      </c>
      <c r="D761" s="39">
        <f t="shared" si="372"/>
        <v>37523000</v>
      </c>
      <c r="E761" s="39">
        <f t="shared" ref="E761" si="373">SUM(E757:E760)</f>
        <v>6593595.2299999995</v>
      </c>
      <c r="F761" s="39">
        <f t="shared" ref="F761:AA761" si="374">SUM(F757:F760)</f>
        <v>0</v>
      </c>
      <c r="G761" s="39">
        <f t="shared" si="374"/>
        <v>0</v>
      </c>
      <c r="H761" s="39">
        <f t="shared" si="374"/>
        <v>0</v>
      </c>
      <c r="I761" s="39">
        <f t="shared" si="374"/>
        <v>0</v>
      </c>
      <c r="J761" s="39">
        <f t="shared" si="374"/>
        <v>0</v>
      </c>
      <c r="K761" s="39">
        <f t="shared" si="374"/>
        <v>0</v>
      </c>
      <c r="L761" s="39">
        <f t="shared" si="374"/>
        <v>0</v>
      </c>
      <c r="M761" s="39">
        <f t="shared" si="374"/>
        <v>0</v>
      </c>
      <c r="N761" s="39">
        <f t="shared" si="374"/>
        <v>1417930.42</v>
      </c>
      <c r="O761" s="39">
        <f t="shared" si="374"/>
        <v>2843132.96</v>
      </c>
      <c r="P761" s="39">
        <f t="shared" si="374"/>
        <v>2332531.8499999996</v>
      </c>
      <c r="Q761" s="39">
        <f t="shared" si="374"/>
        <v>0</v>
      </c>
      <c r="R761" s="39">
        <f t="shared" si="374"/>
        <v>0</v>
      </c>
      <c r="S761" s="39">
        <f t="shared" si="374"/>
        <v>0</v>
      </c>
      <c r="T761" s="39">
        <f t="shared" si="374"/>
        <v>0</v>
      </c>
      <c r="U761" s="39">
        <f t="shared" si="374"/>
        <v>0</v>
      </c>
      <c r="V761" s="39">
        <f t="shared" si="374"/>
        <v>0</v>
      </c>
      <c r="W761" s="39">
        <f t="shared" si="374"/>
        <v>0</v>
      </c>
      <c r="X761" s="39">
        <f t="shared" si="374"/>
        <v>0</v>
      </c>
      <c r="Y761" s="39">
        <f t="shared" si="374"/>
        <v>0</v>
      </c>
      <c r="Z761" s="39">
        <f t="shared" si="374"/>
        <v>6593595.2299999995</v>
      </c>
      <c r="AA761" s="39">
        <f t="shared" si="374"/>
        <v>30929404.770000003</v>
      </c>
      <c r="AB761" s="40">
        <f>Z761/D761</f>
        <v>0.17572143032273538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685000</v>
      </c>
      <c r="C762" s="31">
        <f>[1]consoCURRENT!F15581</f>
        <v>0</v>
      </c>
      <c r="D762" s="31">
        <f>[1]consoCURRENT!G15581</f>
        <v>685000</v>
      </c>
      <c r="E762" s="31">
        <f>[1]consoCURRENT!H15581</f>
        <v>102111.12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102111.12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5">SUM(M762:Y762)</f>
        <v>102111.12</v>
      </c>
      <c r="AA762" s="31">
        <f>D762-Z762</f>
        <v>582888.88</v>
      </c>
      <c r="AB762" s="37">
        <f>Z762/D762</f>
        <v>0.14906732846715329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6">B762+B761</f>
        <v>38208000</v>
      </c>
      <c r="C763" s="39">
        <f t="shared" si="376"/>
        <v>0</v>
      </c>
      <c r="D763" s="39">
        <f t="shared" si="376"/>
        <v>38208000</v>
      </c>
      <c r="E763" s="39">
        <f t="shared" si="376"/>
        <v>6695706.3499999996</v>
      </c>
      <c r="F763" s="39">
        <f t="shared" si="376"/>
        <v>0</v>
      </c>
      <c r="G763" s="39">
        <f t="shared" si="376"/>
        <v>0</v>
      </c>
      <c r="H763" s="39">
        <f t="shared" si="376"/>
        <v>0</v>
      </c>
      <c r="I763" s="39">
        <f t="shared" si="376"/>
        <v>0</v>
      </c>
      <c r="J763" s="39">
        <f t="shared" si="376"/>
        <v>0</v>
      </c>
      <c r="K763" s="39">
        <f t="shared" si="376"/>
        <v>0</v>
      </c>
      <c r="L763" s="39">
        <f t="shared" si="376"/>
        <v>0</v>
      </c>
      <c r="M763" s="39">
        <f t="shared" si="376"/>
        <v>0</v>
      </c>
      <c r="N763" s="39">
        <f t="shared" si="376"/>
        <v>1417930.42</v>
      </c>
      <c r="O763" s="39">
        <f t="shared" si="376"/>
        <v>2945244.08</v>
      </c>
      <c r="P763" s="39">
        <f t="shared" si="376"/>
        <v>2332531.8499999996</v>
      </c>
      <c r="Q763" s="39">
        <f t="shared" si="376"/>
        <v>0</v>
      </c>
      <c r="R763" s="39">
        <f t="shared" si="376"/>
        <v>0</v>
      </c>
      <c r="S763" s="39">
        <f t="shared" si="376"/>
        <v>0</v>
      </c>
      <c r="T763" s="39">
        <f t="shared" si="376"/>
        <v>0</v>
      </c>
      <c r="U763" s="39">
        <f t="shared" si="376"/>
        <v>0</v>
      </c>
      <c r="V763" s="39">
        <f t="shared" si="376"/>
        <v>0</v>
      </c>
      <c r="W763" s="39">
        <f t="shared" si="376"/>
        <v>0</v>
      </c>
      <c r="X763" s="39">
        <f t="shared" si="376"/>
        <v>0</v>
      </c>
      <c r="Y763" s="39">
        <f t="shared" si="376"/>
        <v>0</v>
      </c>
      <c r="Z763" s="39">
        <f t="shared" si="376"/>
        <v>6695706.3499999996</v>
      </c>
      <c r="AA763" s="39">
        <f t="shared" si="376"/>
        <v>31512293.650000002</v>
      </c>
      <c r="AB763" s="40">
        <f>Z763/D763</f>
        <v>0.1752435707181742</v>
      </c>
      <c r="AC763" s="42"/>
    </row>
    <row r="764" spans="1:29" s="33" customFormat="1" ht="10.8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8" customHeight="1" x14ac:dyDescent="0.3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3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5">
      <c r="A767" s="36" t="s">
        <v>34</v>
      </c>
      <c r="B767" s="31">
        <f>[1]consoCURRENT!E15642</f>
        <v>11368000</v>
      </c>
      <c r="C767" s="31">
        <f>[1]consoCURRENT!F15642</f>
        <v>0</v>
      </c>
      <c r="D767" s="31">
        <f>[1]consoCURRENT!G15642</f>
        <v>11368000</v>
      </c>
      <c r="E767" s="31">
        <f>[1]consoCURRENT!H15642</f>
        <v>3587923.08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1445503.14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3587923.08</v>
      </c>
      <c r="AA767" s="31">
        <f>D767-Z767</f>
        <v>7780076.9199999999</v>
      </c>
      <c r="AB767" s="37">
        <f>Z767/D767</f>
        <v>0.3156160344827586</v>
      </c>
      <c r="AC767" s="32"/>
    </row>
    <row r="768" spans="1:29" s="33" customFormat="1" ht="18" customHeight="1" x14ac:dyDescent="0.25">
      <c r="A768" s="36" t="s">
        <v>35</v>
      </c>
      <c r="B768" s="31">
        <f>[1]consoCURRENT!E15755</f>
        <v>21527000</v>
      </c>
      <c r="C768" s="31">
        <f>[1]consoCURRENT!F15755</f>
        <v>0</v>
      </c>
      <c r="D768" s="31">
        <f>[1]consoCURRENT!G15755</f>
        <v>21527000</v>
      </c>
      <c r="E768" s="31">
        <f>[1]consoCURRENT!H15755</f>
        <v>9457076.2300000004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804314.02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7">SUM(M768:Y768)</f>
        <v>9457076.2299999986</v>
      </c>
      <c r="AA768" s="31">
        <f>D768-Z768</f>
        <v>12069923.770000001</v>
      </c>
      <c r="AB768" s="37">
        <f>Z768/D768</f>
        <v>0.43931231616109995</v>
      </c>
      <c r="AC768" s="32"/>
    </row>
    <row r="769" spans="1:29" s="33" customFormat="1" ht="18" customHeight="1" x14ac:dyDescent="0.25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7"/>
        <v>0</v>
      </c>
      <c r="AA769" s="31">
        <f>D769-Z769</f>
        <v>0</v>
      </c>
      <c r="AB769" s="37"/>
      <c r="AC769" s="31"/>
    </row>
    <row r="770" spans="1:29" s="33" customFormat="1" ht="18" customHeight="1" x14ac:dyDescent="0.25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7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8">SUM(B767:B770)</f>
        <v>32895000</v>
      </c>
      <c r="C771" s="39">
        <f t="shared" si="378"/>
        <v>0</v>
      </c>
      <c r="D771" s="39">
        <f t="shared" si="378"/>
        <v>32895000</v>
      </c>
      <c r="E771" s="39">
        <f t="shared" si="378"/>
        <v>13044999.310000001</v>
      </c>
      <c r="F771" s="39">
        <f t="shared" si="378"/>
        <v>0</v>
      </c>
      <c r="G771" s="39">
        <f t="shared" si="378"/>
        <v>0</v>
      </c>
      <c r="H771" s="39">
        <f t="shared" si="378"/>
        <v>0</v>
      </c>
      <c r="I771" s="39">
        <f t="shared" si="378"/>
        <v>0</v>
      </c>
      <c r="J771" s="39">
        <f t="shared" si="378"/>
        <v>0</v>
      </c>
      <c r="K771" s="39">
        <f t="shared" si="378"/>
        <v>0</v>
      </c>
      <c r="L771" s="39">
        <f t="shared" si="378"/>
        <v>0</v>
      </c>
      <c r="M771" s="39">
        <f t="shared" si="378"/>
        <v>0</v>
      </c>
      <c r="N771" s="39">
        <f t="shared" si="378"/>
        <v>2282410.85</v>
      </c>
      <c r="O771" s="39">
        <f t="shared" si="378"/>
        <v>8512771.2999999989</v>
      </c>
      <c r="P771" s="39">
        <f t="shared" si="378"/>
        <v>2249817.16</v>
      </c>
      <c r="Q771" s="39">
        <f t="shared" si="378"/>
        <v>0</v>
      </c>
      <c r="R771" s="39">
        <f t="shared" si="378"/>
        <v>0</v>
      </c>
      <c r="S771" s="39">
        <f t="shared" si="378"/>
        <v>0</v>
      </c>
      <c r="T771" s="39">
        <f t="shared" si="378"/>
        <v>0</v>
      </c>
      <c r="U771" s="39">
        <f t="shared" si="378"/>
        <v>0</v>
      </c>
      <c r="V771" s="39">
        <f t="shared" si="378"/>
        <v>0</v>
      </c>
      <c r="W771" s="39">
        <f t="shared" si="378"/>
        <v>0</v>
      </c>
      <c r="X771" s="39">
        <f t="shared" si="378"/>
        <v>0</v>
      </c>
      <c r="Y771" s="39">
        <f t="shared" si="378"/>
        <v>0</v>
      </c>
      <c r="Z771" s="39">
        <f t="shared" si="378"/>
        <v>13044999.309999999</v>
      </c>
      <c r="AA771" s="39">
        <f t="shared" si="378"/>
        <v>19850000.690000001</v>
      </c>
      <c r="AB771" s="40">
        <f>Z771/D771</f>
        <v>0.39656480650554793</v>
      </c>
      <c r="AC771" s="32"/>
    </row>
    <row r="772" spans="1:29" s="33" customFormat="1" ht="14.4" customHeight="1" x14ac:dyDescent="0.25">
      <c r="A772" s="41" t="s">
        <v>39</v>
      </c>
      <c r="B772" s="31">
        <f>[1]consoCURRENT!E15794</f>
        <v>415000</v>
      </c>
      <c r="C772" s="31">
        <f>[1]consoCURRENT!F15794</f>
        <v>0</v>
      </c>
      <c r="D772" s="31">
        <f>[1]consoCURRENT!G15794</f>
        <v>415000</v>
      </c>
      <c r="E772" s="31">
        <f>[1]consoCURRENT!H15794</f>
        <v>88613.64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29537.88</v>
      </c>
      <c r="P772" s="31">
        <f>[1]consoCURRENT!S15794</f>
        <v>29537.88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9">SUM(M772:Y772)</f>
        <v>88613.64</v>
      </c>
      <c r="AA772" s="31">
        <f>D772-Z772</f>
        <v>326386.36</v>
      </c>
      <c r="AB772" s="37">
        <f>Z772/D772</f>
        <v>0.21352684337349398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80">B772+B771</f>
        <v>33310000</v>
      </c>
      <c r="C773" s="39">
        <f t="shared" si="380"/>
        <v>0</v>
      </c>
      <c r="D773" s="39">
        <f t="shared" si="380"/>
        <v>33310000</v>
      </c>
      <c r="E773" s="39">
        <f t="shared" si="380"/>
        <v>13133612.950000001</v>
      </c>
      <c r="F773" s="39">
        <f t="shared" si="380"/>
        <v>0</v>
      </c>
      <c r="G773" s="39">
        <f t="shared" si="380"/>
        <v>0</v>
      </c>
      <c r="H773" s="39">
        <f t="shared" si="380"/>
        <v>0</v>
      </c>
      <c r="I773" s="39">
        <f t="shared" si="380"/>
        <v>0</v>
      </c>
      <c r="J773" s="39">
        <f t="shared" si="380"/>
        <v>0</v>
      </c>
      <c r="K773" s="39">
        <f t="shared" si="380"/>
        <v>0</v>
      </c>
      <c r="L773" s="39">
        <f t="shared" si="380"/>
        <v>0</v>
      </c>
      <c r="M773" s="39">
        <f t="shared" si="380"/>
        <v>0</v>
      </c>
      <c r="N773" s="39">
        <f t="shared" si="380"/>
        <v>2311948.73</v>
      </c>
      <c r="O773" s="39">
        <f t="shared" si="380"/>
        <v>8542309.1799999997</v>
      </c>
      <c r="P773" s="39">
        <f t="shared" si="380"/>
        <v>2279355.04</v>
      </c>
      <c r="Q773" s="39">
        <f t="shared" si="380"/>
        <v>0</v>
      </c>
      <c r="R773" s="39">
        <f t="shared" si="380"/>
        <v>0</v>
      </c>
      <c r="S773" s="39">
        <f t="shared" si="380"/>
        <v>0</v>
      </c>
      <c r="T773" s="39">
        <f t="shared" si="380"/>
        <v>0</v>
      </c>
      <c r="U773" s="39">
        <f t="shared" si="380"/>
        <v>0</v>
      </c>
      <c r="V773" s="39">
        <f t="shared" si="380"/>
        <v>0</v>
      </c>
      <c r="W773" s="39">
        <f t="shared" si="380"/>
        <v>0</v>
      </c>
      <c r="X773" s="39">
        <f t="shared" si="380"/>
        <v>0</v>
      </c>
      <c r="Y773" s="39">
        <f t="shared" si="380"/>
        <v>0</v>
      </c>
      <c r="Z773" s="39">
        <f t="shared" si="380"/>
        <v>13133612.949999999</v>
      </c>
      <c r="AA773" s="39">
        <f t="shared" si="380"/>
        <v>20176387.050000001</v>
      </c>
      <c r="AB773" s="40">
        <f>Z773/D773</f>
        <v>0.39428438757129991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3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5">
      <c r="A777" s="36" t="s">
        <v>34</v>
      </c>
      <c r="B777" s="31">
        <f>[1]consoCURRENT!E15855</f>
        <v>21817000</v>
      </c>
      <c r="C777" s="31">
        <f>[1]consoCURRENT!F15855</f>
        <v>0</v>
      </c>
      <c r="D777" s="31">
        <f>[1]consoCURRENT!G15855</f>
        <v>21817000</v>
      </c>
      <c r="E777" s="31">
        <f>[1]consoCURRENT!H15855</f>
        <v>8381879.5799999991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3237581.6799999997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8381879.5799999991</v>
      </c>
      <c r="AA777" s="31">
        <f>D777-Z777</f>
        <v>13435120.420000002</v>
      </c>
      <c r="AB777" s="37">
        <f>Z777/D777</f>
        <v>0.38419029105743224</v>
      </c>
      <c r="AC777" s="32"/>
    </row>
    <row r="778" spans="1:29" s="33" customFormat="1" ht="18" customHeight="1" x14ac:dyDescent="0.25">
      <c r="A778" s="36" t="s">
        <v>35</v>
      </c>
      <c r="B778" s="31">
        <f>[1]consoCURRENT!E15968</f>
        <v>73953000</v>
      </c>
      <c r="C778" s="31">
        <f>[1]consoCURRENT!F15968</f>
        <v>0</v>
      </c>
      <c r="D778" s="31">
        <f>[1]consoCURRENT!G15968</f>
        <v>73953000</v>
      </c>
      <c r="E778" s="31">
        <f>[1]consoCURRENT!H15968</f>
        <v>14184061.560000001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4738782.2600000007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81">SUM(M778:Y778)</f>
        <v>14184061.560000002</v>
      </c>
      <c r="AA778" s="31">
        <f>D778-Z778</f>
        <v>59768938.439999998</v>
      </c>
      <c r="AB778" s="37">
        <f>Z778/D778</f>
        <v>0.19179832542290376</v>
      </c>
      <c r="AC778" s="32"/>
    </row>
    <row r="779" spans="1:29" s="33" customFormat="1" ht="18" customHeight="1" x14ac:dyDescent="0.25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1"/>
        <v>0</v>
      </c>
      <c r="AA779" s="31">
        <f>D779-Z779</f>
        <v>0</v>
      </c>
      <c r="AB779" s="37"/>
      <c r="AC779" s="32"/>
    </row>
    <row r="780" spans="1:29" s="33" customFormat="1" ht="18" customHeight="1" x14ac:dyDescent="0.25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1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82">SUM(B777:B780)</f>
        <v>95770000</v>
      </c>
      <c r="C781" s="39">
        <f t="shared" si="382"/>
        <v>0</v>
      </c>
      <c r="D781" s="39">
        <f t="shared" si="382"/>
        <v>95770000</v>
      </c>
      <c r="E781" s="39">
        <f t="shared" si="382"/>
        <v>22565941.140000001</v>
      </c>
      <c r="F781" s="39">
        <f t="shared" si="382"/>
        <v>0</v>
      </c>
      <c r="G781" s="39">
        <f t="shared" si="382"/>
        <v>0</v>
      </c>
      <c r="H781" s="39">
        <f t="shared" si="382"/>
        <v>0</v>
      </c>
      <c r="I781" s="39">
        <f t="shared" si="382"/>
        <v>0</v>
      </c>
      <c r="J781" s="39">
        <f t="shared" si="382"/>
        <v>0</v>
      </c>
      <c r="K781" s="39">
        <f t="shared" si="382"/>
        <v>0</v>
      </c>
      <c r="L781" s="39">
        <f t="shared" si="382"/>
        <v>0</v>
      </c>
      <c r="M781" s="39">
        <f t="shared" si="382"/>
        <v>0</v>
      </c>
      <c r="N781" s="39">
        <f t="shared" si="382"/>
        <v>4880200.1900000004</v>
      </c>
      <c r="O781" s="39">
        <f t="shared" si="382"/>
        <v>9709377.0099999979</v>
      </c>
      <c r="P781" s="39">
        <f t="shared" si="382"/>
        <v>7976363.9400000004</v>
      </c>
      <c r="Q781" s="39">
        <f t="shared" si="382"/>
        <v>0</v>
      </c>
      <c r="R781" s="39">
        <f t="shared" si="382"/>
        <v>0</v>
      </c>
      <c r="S781" s="39">
        <f t="shared" si="382"/>
        <v>0</v>
      </c>
      <c r="T781" s="39">
        <f t="shared" si="382"/>
        <v>0</v>
      </c>
      <c r="U781" s="39">
        <f t="shared" si="382"/>
        <v>0</v>
      </c>
      <c r="V781" s="39">
        <f t="shared" si="382"/>
        <v>0</v>
      </c>
      <c r="W781" s="39">
        <f t="shared" si="382"/>
        <v>0</v>
      </c>
      <c r="X781" s="39">
        <f t="shared" si="382"/>
        <v>0</v>
      </c>
      <c r="Y781" s="39">
        <f t="shared" si="382"/>
        <v>0</v>
      </c>
      <c r="Z781" s="39">
        <f t="shared" si="382"/>
        <v>22565941.140000001</v>
      </c>
      <c r="AA781" s="39">
        <f t="shared" si="382"/>
        <v>73204058.859999999</v>
      </c>
      <c r="AB781" s="40">
        <f>Z781/D781</f>
        <v>0.23562640847864677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1217000</v>
      </c>
      <c r="C782" s="31">
        <f>[1]consoCURRENT!F16007</f>
        <v>0</v>
      </c>
      <c r="D782" s="31">
        <f>[1]consoCURRENT!G16007</f>
        <v>1217000</v>
      </c>
      <c r="E782" s="31">
        <f>[1]consoCURRENT!H16007</f>
        <v>303101.88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303101.88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3">SUM(M782:Y782)</f>
        <v>303101.88</v>
      </c>
      <c r="AA782" s="31">
        <f>D782-Z782</f>
        <v>913898.12</v>
      </c>
      <c r="AB782" s="37">
        <f>Z782/D782</f>
        <v>0.2490565981922761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84">B782+B781</f>
        <v>96987000</v>
      </c>
      <c r="C783" s="39">
        <f t="shared" si="384"/>
        <v>0</v>
      </c>
      <c r="D783" s="39">
        <f t="shared" si="384"/>
        <v>96987000</v>
      </c>
      <c r="E783" s="39">
        <f t="shared" si="384"/>
        <v>22869043.02</v>
      </c>
      <c r="F783" s="39">
        <f t="shared" si="384"/>
        <v>0</v>
      </c>
      <c r="G783" s="39">
        <f t="shared" si="384"/>
        <v>0</v>
      </c>
      <c r="H783" s="39">
        <f t="shared" si="384"/>
        <v>0</v>
      </c>
      <c r="I783" s="39">
        <f t="shared" si="384"/>
        <v>0</v>
      </c>
      <c r="J783" s="39">
        <f t="shared" si="384"/>
        <v>0</v>
      </c>
      <c r="K783" s="39">
        <f t="shared" si="384"/>
        <v>0</v>
      </c>
      <c r="L783" s="39">
        <f t="shared" si="384"/>
        <v>0</v>
      </c>
      <c r="M783" s="39">
        <f t="shared" si="384"/>
        <v>0</v>
      </c>
      <c r="N783" s="39">
        <f t="shared" si="384"/>
        <v>4880200.1900000004</v>
      </c>
      <c r="O783" s="39">
        <f t="shared" si="384"/>
        <v>9709377.0099999979</v>
      </c>
      <c r="P783" s="39">
        <f t="shared" si="384"/>
        <v>8279465.8200000003</v>
      </c>
      <c r="Q783" s="39">
        <f t="shared" si="384"/>
        <v>0</v>
      </c>
      <c r="R783" s="39">
        <f t="shared" si="384"/>
        <v>0</v>
      </c>
      <c r="S783" s="39">
        <f t="shared" si="384"/>
        <v>0</v>
      </c>
      <c r="T783" s="39">
        <f t="shared" si="384"/>
        <v>0</v>
      </c>
      <c r="U783" s="39">
        <f t="shared" si="384"/>
        <v>0</v>
      </c>
      <c r="V783" s="39">
        <f t="shared" si="384"/>
        <v>0</v>
      </c>
      <c r="W783" s="39">
        <f t="shared" si="384"/>
        <v>0</v>
      </c>
      <c r="X783" s="39">
        <f t="shared" si="384"/>
        <v>0</v>
      </c>
      <c r="Y783" s="39">
        <f t="shared" si="384"/>
        <v>0</v>
      </c>
      <c r="Z783" s="39">
        <f t="shared" si="384"/>
        <v>22869043.02</v>
      </c>
      <c r="AA783" s="39">
        <f t="shared" si="384"/>
        <v>74117956.980000004</v>
      </c>
      <c r="AB783" s="40">
        <f>Z783/D783</f>
        <v>0.23579493148566302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3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5">
      <c r="A787" s="36" t="s">
        <v>34</v>
      </c>
      <c r="B787" s="31">
        <f>[1]consoCURRENT!E16068</f>
        <v>36045000</v>
      </c>
      <c r="C787" s="31">
        <f>[1]consoCURRENT!F16068</f>
        <v>0</v>
      </c>
      <c r="D787" s="31">
        <f>[1]consoCURRENT!G16068</f>
        <v>36045000</v>
      </c>
      <c r="E787" s="31">
        <f>[1]consoCURRENT!H16068</f>
        <v>9020247.0199999996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2855393.3099999996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9020247.0199999996</v>
      </c>
      <c r="AA787" s="31">
        <f>D787-Z787</f>
        <v>27024752.98</v>
      </c>
      <c r="AB787" s="37">
        <f>Z787/D787</f>
        <v>0.25024960521570261</v>
      </c>
      <c r="AC787" s="32"/>
    </row>
    <row r="788" spans="1:29" s="33" customFormat="1" ht="18" customHeight="1" x14ac:dyDescent="0.25">
      <c r="A788" s="36" t="s">
        <v>35</v>
      </c>
      <c r="B788" s="31">
        <f>[1]consoCURRENT!E16181</f>
        <v>69557000</v>
      </c>
      <c r="C788" s="31">
        <f>[1]consoCURRENT!F16181</f>
        <v>0</v>
      </c>
      <c r="D788" s="31">
        <f>[1]consoCURRENT!G16181</f>
        <v>69557000</v>
      </c>
      <c r="E788" s="31">
        <f>[1]consoCURRENT!H16181</f>
        <v>16098605.720000001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3944119.22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5">SUM(M788:Y788)</f>
        <v>16098605.720000003</v>
      </c>
      <c r="AA788" s="31">
        <f>D788-Z788</f>
        <v>53458394.280000001</v>
      </c>
      <c r="AB788" s="37">
        <f>Z788/D788</f>
        <v>0.23144479664160333</v>
      </c>
      <c r="AC788" s="32"/>
    </row>
    <row r="789" spans="1:29" s="33" customFormat="1" ht="18" customHeight="1" x14ac:dyDescent="0.25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5"/>
        <v>0</v>
      </c>
      <c r="AA789" s="31">
        <f>D789-Z789</f>
        <v>0</v>
      </c>
      <c r="AB789" s="37"/>
      <c r="AC789" s="32"/>
    </row>
    <row r="790" spans="1:29" s="33" customFormat="1" ht="18" customHeight="1" x14ac:dyDescent="0.25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5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6">SUM(B787:B790)</f>
        <v>105602000</v>
      </c>
      <c r="C791" s="39">
        <f t="shared" si="386"/>
        <v>0</v>
      </c>
      <c r="D791" s="39">
        <f t="shared" si="386"/>
        <v>105602000</v>
      </c>
      <c r="E791" s="39">
        <f t="shared" si="386"/>
        <v>25118852.740000002</v>
      </c>
      <c r="F791" s="39">
        <f t="shared" si="386"/>
        <v>0</v>
      </c>
      <c r="G791" s="39">
        <f t="shared" si="386"/>
        <v>0</v>
      </c>
      <c r="H791" s="39">
        <f t="shared" si="386"/>
        <v>0</v>
      </c>
      <c r="I791" s="39">
        <f t="shared" si="386"/>
        <v>0</v>
      </c>
      <c r="J791" s="39">
        <f t="shared" si="386"/>
        <v>0</v>
      </c>
      <c r="K791" s="39">
        <f t="shared" si="386"/>
        <v>0</v>
      </c>
      <c r="L791" s="39">
        <f t="shared" si="386"/>
        <v>0</v>
      </c>
      <c r="M791" s="39">
        <f t="shared" si="386"/>
        <v>0</v>
      </c>
      <c r="N791" s="39">
        <f t="shared" si="386"/>
        <v>7922659.8100000005</v>
      </c>
      <c r="O791" s="39">
        <f t="shared" si="386"/>
        <v>10396680.4</v>
      </c>
      <c r="P791" s="39">
        <f t="shared" si="386"/>
        <v>6799512.5299999993</v>
      </c>
      <c r="Q791" s="39">
        <f t="shared" si="386"/>
        <v>0</v>
      </c>
      <c r="R791" s="39">
        <f t="shared" si="386"/>
        <v>0</v>
      </c>
      <c r="S791" s="39">
        <f t="shared" si="386"/>
        <v>0</v>
      </c>
      <c r="T791" s="39">
        <f t="shared" si="386"/>
        <v>0</v>
      </c>
      <c r="U791" s="39">
        <f t="shared" si="386"/>
        <v>0</v>
      </c>
      <c r="V791" s="39">
        <f t="shared" si="386"/>
        <v>0</v>
      </c>
      <c r="W791" s="39">
        <f t="shared" si="386"/>
        <v>0</v>
      </c>
      <c r="X791" s="39">
        <f t="shared" si="386"/>
        <v>0</v>
      </c>
      <c r="Y791" s="39">
        <f t="shared" si="386"/>
        <v>0</v>
      </c>
      <c r="Z791" s="39">
        <f t="shared" si="386"/>
        <v>25118852.740000002</v>
      </c>
      <c r="AA791" s="39">
        <f t="shared" si="386"/>
        <v>80483147.260000005</v>
      </c>
      <c r="AB791" s="40">
        <f>Z791/D791</f>
        <v>0.23786341868525218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2785000</v>
      </c>
      <c r="C792" s="31">
        <f>[1]consoCURRENT!F16220</f>
        <v>0</v>
      </c>
      <c r="D792" s="31">
        <f>[1]consoCURRENT!G16220</f>
        <v>2785000</v>
      </c>
      <c r="E792" s="31">
        <f>[1]consoCURRENT!H16220</f>
        <v>434066.89999999997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211923.5</v>
      </c>
      <c r="P792" s="31">
        <f>[1]consoCURRENT!S16220</f>
        <v>18391.919999999998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7">SUM(M792:Y792)</f>
        <v>434066.89999999997</v>
      </c>
      <c r="AA792" s="31">
        <f>D792-Z792</f>
        <v>2350933.1</v>
      </c>
      <c r="AB792" s="37">
        <f>Z792/D792</f>
        <v>0.15585885098743266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8">B792+B791</f>
        <v>108387000</v>
      </c>
      <c r="C793" s="39">
        <f t="shared" si="388"/>
        <v>0</v>
      </c>
      <c r="D793" s="39">
        <f t="shared" si="388"/>
        <v>108387000</v>
      </c>
      <c r="E793" s="39">
        <f t="shared" si="388"/>
        <v>25552919.640000001</v>
      </c>
      <c r="F793" s="39">
        <f t="shared" si="388"/>
        <v>0</v>
      </c>
      <c r="G793" s="39">
        <f t="shared" si="388"/>
        <v>0</v>
      </c>
      <c r="H793" s="39">
        <f t="shared" si="388"/>
        <v>0</v>
      </c>
      <c r="I793" s="39">
        <f t="shared" si="388"/>
        <v>0</v>
      </c>
      <c r="J793" s="39">
        <f t="shared" si="388"/>
        <v>0</v>
      </c>
      <c r="K793" s="39">
        <f t="shared" si="388"/>
        <v>0</v>
      </c>
      <c r="L793" s="39">
        <f t="shared" si="388"/>
        <v>0</v>
      </c>
      <c r="M793" s="39">
        <f t="shared" si="388"/>
        <v>0</v>
      </c>
      <c r="N793" s="39">
        <f t="shared" si="388"/>
        <v>8126411.290000001</v>
      </c>
      <c r="O793" s="39">
        <f t="shared" si="388"/>
        <v>10608603.9</v>
      </c>
      <c r="P793" s="39">
        <f t="shared" si="388"/>
        <v>6817904.4499999993</v>
      </c>
      <c r="Q793" s="39">
        <f t="shared" si="388"/>
        <v>0</v>
      </c>
      <c r="R793" s="39">
        <f t="shared" si="388"/>
        <v>0</v>
      </c>
      <c r="S793" s="39">
        <f t="shared" si="388"/>
        <v>0</v>
      </c>
      <c r="T793" s="39">
        <f t="shared" si="388"/>
        <v>0</v>
      </c>
      <c r="U793" s="39">
        <f t="shared" si="388"/>
        <v>0</v>
      </c>
      <c r="V793" s="39">
        <f t="shared" si="388"/>
        <v>0</v>
      </c>
      <c r="W793" s="39">
        <f t="shared" si="388"/>
        <v>0</v>
      </c>
      <c r="X793" s="39">
        <f t="shared" si="388"/>
        <v>0</v>
      </c>
      <c r="Y793" s="39">
        <f t="shared" si="388"/>
        <v>0</v>
      </c>
      <c r="Z793" s="39">
        <f t="shared" si="388"/>
        <v>25552919.640000001</v>
      </c>
      <c r="AA793" s="39">
        <f t="shared" si="388"/>
        <v>82834080.359999999</v>
      </c>
      <c r="AB793" s="40">
        <f>Z793/D793</f>
        <v>0.23575631431813779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3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5">
      <c r="A797" s="36" t="s">
        <v>34</v>
      </c>
      <c r="B797" s="31">
        <f>[1]consoCURRENT!E16281</f>
        <v>612000</v>
      </c>
      <c r="C797" s="31">
        <f>[1]consoCURRENT!F16281</f>
        <v>0</v>
      </c>
      <c r="D797" s="31">
        <f>[1]consoCURRENT!G16281</f>
        <v>612000</v>
      </c>
      <c r="E797" s="31">
        <f>[1]consoCURRENT!H16281</f>
        <v>148217.4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76261.02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148217.40000000002</v>
      </c>
      <c r="AA797" s="31">
        <f>D797-Z797</f>
        <v>463782.6</v>
      </c>
      <c r="AB797" s="37">
        <f>Z797/D797</f>
        <v>0.24218529411764711</v>
      </c>
      <c r="AC797" s="32"/>
    </row>
    <row r="798" spans="1:29" s="33" customFormat="1" ht="18" customHeight="1" x14ac:dyDescent="0.25">
      <c r="A798" s="36" t="s">
        <v>35</v>
      </c>
      <c r="B798" s="31">
        <f>[1]consoCURRENT!E16394</f>
        <v>4956000</v>
      </c>
      <c r="C798" s="31">
        <f>[1]consoCURRENT!F16394</f>
        <v>0</v>
      </c>
      <c r="D798" s="31">
        <f>[1]consoCURRENT!G16394</f>
        <v>4956000</v>
      </c>
      <c r="E798" s="31">
        <f>[1]consoCURRENT!H16394</f>
        <v>1610977.8599999999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621899.44999999995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9">SUM(M798:Y798)</f>
        <v>1610977.8599999999</v>
      </c>
      <c r="AA798" s="31">
        <f>D798-Z798</f>
        <v>3345022.14</v>
      </c>
      <c r="AB798" s="37">
        <f>Z798/D798</f>
        <v>0.32505606537530263</v>
      </c>
      <c r="AC798" s="32"/>
    </row>
    <row r="799" spans="1:29" s="33" customFormat="1" ht="18" customHeight="1" x14ac:dyDescent="0.25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9"/>
        <v>0</v>
      </c>
      <c r="AA799" s="31">
        <f>D799-Z799</f>
        <v>0</v>
      </c>
      <c r="AB799" s="37"/>
      <c r="AC799" s="32"/>
    </row>
    <row r="800" spans="1:29" s="33" customFormat="1" ht="18" customHeight="1" x14ac:dyDescent="0.25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9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90">SUM(B797:B800)</f>
        <v>5568000</v>
      </c>
      <c r="C801" s="39">
        <f t="shared" si="390"/>
        <v>0</v>
      </c>
      <c r="D801" s="39">
        <f t="shared" si="390"/>
        <v>5568000</v>
      </c>
      <c r="E801" s="39">
        <f t="shared" si="390"/>
        <v>1759195.2599999998</v>
      </c>
      <c r="F801" s="39">
        <f t="shared" si="390"/>
        <v>0</v>
      </c>
      <c r="G801" s="39">
        <f t="shared" si="390"/>
        <v>0</v>
      </c>
      <c r="H801" s="39">
        <f t="shared" si="390"/>
        <v>0</v>
      </c>
      <c r="I801" s="39">
        <f t="shared" si="390"/>
        <v>0</v>
      </c>
      <c r="J801" s="39">
        <f t="shared" si="390"/>
        <v>0</v>
      </c>
      <c r="K801" s="39">
        <f t="shared" si="390"/>
        <v>0</v>
      </c>
      <c r="L801" s="39">
        <f t="shared" si="390"/>
        <v>0</v>
      </c>
      <c r="M801" s="39">
        <f t="shared" si="390"/>
        <v>0</v>
      </c>
      <c r="N801" s="39">
        <f t="shared" si="390"/>
        <v>118107.28</v>
      </c>
      <c r="O801" s="39">
        <f t="shared" si="390"/>
        <v>942927.51</v>
      </c>
      <c r="P801" s="39">
        <f t="shared" si="390"/>
        <v>698160.47</v>
      </c>
      <c r="Q801" s="39">
        <f t="shared" si="390"/>
        <v>0</v>
      </c>
      <c r="R801" s="39">
        <f t="shared" si="390"/>
        <v>0</v>
      </c>
      <c r="S801" s="39">
        <f t="shared" si="390"/>
        <v>0</v>
      </c>
      <c r="T801" s="39">
        <f t="shared" si="390"/>
        <v>0</v>
      </c>
      <c r="U801" s="39">
        <f t="shared" si="390"/>
        <v>0</v>
      </c>
      <c r="V801" s="39">
        <f t="shared" si="390"/>
        <v>0</v>
      </c>
      <c r="W801" s="39">
        <f t="shared" si="390"/>
        <v>0</v>
      </c>
      <c r="X801" s="39">
        <f t="shared" si="390"/>
        <v>0</v>
      </c>
      <c r="Y801" s="39">
        <f t="shared" si="390"/>
        <v>0</v>
      </c>
      <c r="Z801" s="39">
        <f t="shared" si="390"/>
        <v>1759195.2599999998</v>
      </c>
      <c r="AA801" s="39">
        <f t="shared" si="390"/>
        <v>3808804.74</v>
      </c>
      <c r="AB801" s="40">
        <f>Z801/D801</f>
        <v>0.31594742456896546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48000</v>
      </c>
      <c r="C802" s="31">
        <f>[1]consoCURRENT!F16433</f>
        <v>0</v>
      </c>
      <c r="D802" s="31">
        <f>[1]consoCURRENT!G16433</f>
        <v>48000</v>
      </c>
      <c r="E802" s="31">
        <f>[1]consoCURRENT!H16433</f>
        <v>12163.08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4176.12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1">SUM(M802:Y802)</f>
        <v>12163.08</v>
      </c>
      <c r="AA802" s="31">
        <f>D802-Z802</f>
        <v>35836.92</v>
      </c>
      <c r="AB802" s="37">
        <f>Z802/D802</f>
        <v>0.2533975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92">B802+B801</f>
        <v>5616000</v>
      </c>
      <c r="C803" s="39">
        <f t="shared" si="392"/>
        <v>0</v>
      </c>
      <c r="D803" s="39">
        <f t="shared" si="392"/>
        <v>5616000</v>
      </c>
      <c r="E803" s="39">
        <f t="shared" si="392"/>
        <v>1771358.3399999999</v>
      </c>
      <c r="F803" s="39">
        <f t="shared" si="392"/>
        <v>0</v>
      </c>
      <c r="G803" s="39">
        <f t="shared" si="392"/>
        <v>0</v>
      </c>
      <c r="H803" s="39">
        <f t="shared" si="392"/>
        <v>0</v>
      </c>
      <c r="I803" s="39">
        <f t="shared" si="392"/>
        <v>0</v>
      </c>
      <c r="J803" s="39">
        <f t="shared" si="392"/>
        <v>0</v>
      </c>
      <c r="K803" s="39">
        <f t="shared" si="392"/>
        <v>0</v>
      </c>
      <c r="L803" s="39">
        <f t="shared" si="392"/>
        <v>0</v>
      </c>
      <c r="M803" s="39">
        <f t="shared" si="392"/>
        <v>0</v>
      </c>
      <c r="N803" s="39">
        <f t="shared" si="392"/>
        <v>122100.76</v>
      </c>
      <c r="O803" s="39">
        <f t="shared" si="392"/>
        <v>946920.99</v>
      </c>
      <c r="P803" s="39">
        <f t="shared" si="392"/>
        <v>702336.59</v>
      </c>
      <c r="Q803" s="39">
        <f t="shared" si="392"/>
        <v>0</v>
      </c>
      <c r="R803" s="39">
        <f t="shared" si="392"/>
        <v>0</v>
      </c>
      <c r="S803" s="39">
        <f t="shared" si="392"/>
        <v>0</v>
      </c>
      <c r="T803" s="39">
        <f t="shared" si="392"/>
        <v>0</v>
      </c>
      <c r="U803" s="39">
        <f t="shared" si="392"/>
        <v>0</v>
      </c>
      <c r="V803" s="39">
        <f t="shared" si="392"/>
        <v>0</v>
      </c>
      <c r="W803" s="39">
        <f t="shared" si="392"/>
        <v>0</v>
      </c>
      <c r="X803" s="39">
        <f t="shared" si="392"/>
        <v>0</v>
      </c>
      <c r="Y803" s="39">
        <f t="shared" si="392"/>
        <v>0</v>
      </c>
      <c r="Z803" s="39">
        <f t="shared" si="392"/>
        <v>1771358.3399999999</v>
      </c>
      <c r="AA803" s="39">
        <f t="shared" si="392"/>
        <v>3844641.66</v>
      </c>
      <c r="AB803" s="40">
        <f>Z803/D803</f>
        <v>0.31541280982905978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3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5">
      <c r="A807" s="36" t="s">
        <v>34</v>
      </c>
      <c r="B807" s="31">
        <f>[1]consoCURRENT!E16494</f>
        <v>13964000</v>
      </c>
      <c r="C807" s="31">
        <f>[1]consoCURRENT!F16494</f>
        <v>0</v>
      </c>
      <c r="D807" s="31">
        <f>[1]consoCURRENT!G16494</f>
        <v>13964000</v>
      </c>
      <c r="E807" s="31">
        <f>[1]consoCURRENT!H16494</f>
        <v>7079829.7600000007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528120.43999999994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7079829.7599999998</v>
      </c>
      <c r="AA807" s="31">
        <f>D807-Z807</f>
        <v>6884170.2400000002</v>
      </c>
      <c r="AB807" s="37">
        <f>Z807/D807</f>
        <v>0.50700585505585793</v>
      </c>
      <c r="AC807" s="32"/>
    </row>
    <row r="808" spans="1:29" s="33" customFormat="1" ht="18" customHeight="1" x14ac:dyDescent="0.25">
      <c r="A808" s="36" t="s">
        <v>35</v>
      </c>
      <c r="B808" s="31">
        <f>[1]consoCURRENT!E16607</f>
        <v>23166000</v>
      </c>
      <c r="C808" s="31">
        <f>[1]consoCURRENT!F16607</f>
        <v>0</v>
      </c>
      <c r="D808" s="31">
        <f>[1]consoCURRENT!G16607</f>
        <v>23166000</v>
      </c>
      <c r="E808" s="31">
        <f>[1]consoCURRENT!H16607</f>
        <v>9905972.8299999982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1875781.7100000002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3">SUM(M808:Y808)</f>
        <v>9905972.8300000001</v>
      </c>
      <c r="AA808" s="31">
        <f>D808-Z808</f>
        <v>13260027.17</v>
      </c>
      <c r="AB808" s="37">
        <f>Z808/D808</f>
        <v>0.42760825476992143</v>
      </c>
      <c r="AC808" s="32"/>
    </row>
    <row r="809" spans="1:29" s="33" customFormat="1" ht="18" customHeight="1" x14ac:dyDescent="0.25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3"/>
        <v>0</v>
      </c>
      <c r="AA809" s="31">
        <f>D809-Z809</f>
        <v>0</v>
      </c>
      <c r="AB809" s="37"/>
      <c r="AC809" s="32"/>
    </row>
    <row r="810" spans="1:29" s="33" customFormat="1" ht="18" customHeight="1" x14ac:dyDescent="0.25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3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94">SUM(B807:B810)</f>
        <v>37130000</v>
      </c>
      <c r="C811" s="39">
        <f t="shared" si="394"/>
        <v>0</v>
      </c>
      <c r="D811" s="39">
        <f t="shared" si="394"/>
        <v>37130000</v>
      </c>
      <c r="E811" s="39">
        <f t="shared" si="394"/>
        <v>16985802.59</v>
      </c>
      <c r="F811" s="39">
        <f t="shared" si="394"/>
        <v>0</v>
      </c>
      <c r="G811" s="39">
        <f t="shared" si="394"/>
        <v>0</v>
      </c>
      <c r="H811" s="39">
        <f t="shared" si="394"/>
        <v>0</v>
      </c>
      <c r="I811" s="39">
        <f t="shared" si="394"/>
        <v>0</v>
      </c>
      <c r="J811" s="39">
        <f t="shared" si="394"/>
        <v>0</v>
      </c>
      <c r="K811" s="39">
        <f t="shared" si="394"/>
        <v>0</v>
      </c>
      <c r="L811" s="39">
        <f t="shared" si="394"/>
        <v>0</v>
      </c>
      <c r="M811" s="39">
        <f t="shared" si="394"/>
        <v>0</v>
      </c>
      <c r="N811" s="39">
        <f t="shared" si="394"/>
        <v>13583253.07</v>
      </c>
      <c r="O811" s="39">
        <f t="shared" si="394"/>
        <v>998647.36999999988</v>
      </c>
      <c r="P811" s="39">
        <f t="shared" si="394"/>
        <v>2403902.1500000004</v>
      </c>
      <c r="Q811" s="39">
        <f t="shared" si="394"/>
        <v>0</v>
      </c>
      <c r="R811" s="39">
        <f t="shared" si="394"/>
        <v>0</v>
      </c>
      <c r="S811" s="39">
        <f t="shared" si="394"/>
        <v>0</v>
      </c>
      <c r="T811" s="39">
        <f t="shared" si="394"/>
        <v>0</v>
      </c>
      <c r="U811" s="39">
        <f t="shared" si="394"/>
        <v>0</v>
      </c>
      <c r="V811" s="39">
        <f t="shared" si="394"/>
        <v>0</v>
      </c>
      <c r="W811" s="39">
        <f t="shared" si="394"/>
        <v>0</v>
      </c>
      <c r="X811" s="39">
        <f t="shared" si="394"/>
        <v>0</v>
      </c>
      <c r="Y811" s="39">
        <f t="shared" si="394"/>
        <v>0</v>
      </c>
      <c r="Z811" s="39">
        <f t="shared" si="394"/>
        <v>16985802.59</v>
      </c>
      <c r="AA811" s="39">
        <f t="shared" si="394"/>
        <v>20144197.41</v>
      </c>
      <c r="AB811" s="40">
        <f>Z811/D811</f>
        <v>0.45746842418529493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627000</v>
      </c>
      <c r="C812" s="31">
        <f>[1]consoCURRENT!F16646</f>
        <v>0</v>
      </c>
      <c r="D812" s="31">
        <f>[1]consoCURRENT!G16646</f>
        <v>627000</v>
      </c>
      <c r="E812" s="31">
        <f>[1]consoCURRENT!H16646</f>
        <v>120467.49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37349.800000000003</v>
      </c>
      <c r="P812" s="31">
        <f>[1]consoCURRENT!S16646</f>
        <v>34844.33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5">SUM(M812:Y812)</f>
        <v>120467.49</v>
      </c>
      <c r="AA812" s="31">
        <f>D812-Z812</f>
        <v>506532.51</v>
      </c>
      <c r="AB812" s="37">
        <f>Z812/D812</f>
        <v>0.19213315789473684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6">B812+B811</f>
        <v>37757000</v>
      </c>
      <c r="C813" s="39">
        <f t="shared" si="396"/>
        <v>0</v>
      </c>
      <c r="D813" s="39">
        <f t="shared" si="396"/>
        <v>37757000</v>
      </c>
      <c r="E813" s="39">
        <f t="shared" si="396"/>
        <v>17106270.079999998</v>
      </c>
      <c r="F813" s="39">
        <f t="shared" si="396"/>
        <v>0</v>
      </c>
      <c r="G813" s="39">
        <f t="shared" si="396"/>
        <v>0</v>
      </c>
      <c r="H813" s="39">
        <f t="shared" si="396"/>
        <v>0</v>
      </c>
      <c r="I813" s="39">
        <f t="shared" si="396"/>
        <v>0</v>
      </c>
      <c r="J813" s="39">
        <f t="shared" si="396"/>
        <v>0</v>
      </c>
      <c r="K813" s="39">
        <f t="shared" si="396"/>
        <v>0</v>
      </c>
      <c r="L813" s="39">
        <f t="shared" si="396"/>
        <v>0</v>
      </c>
      <c r="M813" s="39">
        <f t="shared" si="396"/>
        <v>0</v>
      </c>
      <c r="N813" s="39">
        <f t="shared" si="396"/>
        <v>13631526.43</v>
      </c>
      <c r="O813" s="39">
        <f t="shared" si="396"/>
        <v>1035997.1699999999</v>
      </c>
      <c r="P813" s="39">
        <f t="shared" si="396"/>
        <v>2438746.4800000004</v>
      </c>
      <c r="Q813" s="39">
        <f t="shared" si="396"/>
        <v>0</v>
      </c>
      <c r="R813" s="39">
        <f t="shared" si="396"/>
        <v>0</v>
      </c>
      <c r="S813" s="39">
        <f t="shared" si="396"/>
        <v>0</v>
      </c>
      <c r="T813" s="39">
        <f t="shared" si="396"/>
        <v>0</v>
      </c>
      <c r="U813" s="39">
        <f t="shared" si="396"/>
        <v>0</v>
      </c>
      <c r="V813" s="39">
        <f t="shared" si="396"/>
        <v>0</v>
      </c>
      <c r="W813" s="39">
        <f t="shared" si="396"/>
        <v>0</v>
      </c>
      <c r="X813" s="39">
        <f t="shared" si="396"/>
        <v>0</v>
      </c>
      <c r="Y813" s="39">
        <f t="shared" si="396"/>
        <v>0</v>
      </c>
      <c r="Z813" s="39">
        <f t="shared" si="396"/>
        <v>17106270.079999998</v>
      </c>
      <c r="AA813" s="39">
        <f t="shared" si="396"/>
        <v>20650729.920000002</v>
      </c>
      <c r="AB813" s="40">
        <f>Z813/D813</f>
        <v>0.45306221574807315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3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5">
      <c r="A817" s="36" t="s">
        <v>34</v>
      </c>
      <c r="B817" s="31">
        <f>[1]consoCURRENT!E16707</f>
        <v>14193000</v>
      </c>
      <c r="C817" s="31">
        <f>[1]consoCURRENT!F16707</f>
        <v>0</v>
      </c>
      <c r="D817" s="31">
        <f>[1]consoCURRENT!G16707</f>
        <v>14193000</v>
      </c>
      <c r="E817" s="31">
        <f>[1]consoCURRENT!H16707</f>
        <v>2619341.9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1257206.2899999998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2619341.8999999994</v>
      </c>
      <c r="AA817" s="31">
        <f>D817-Z817</f>
        <v>11573658.100000001</v>
      </c>
      <c r="AB817" s="37">
        <f>Z817/D817</f>
        <v>0.18455167336010705</v>
      </c>
      <c r="AC817" s="32"/>
    </row>
    <row r="818" spans="1:29" s="33" customFormat="1" ht="18" customHeight="1" x14ac:dyDescent="0.25">
      <c r="A818" s="36" t="s">
        <v>35</v>
      </c>
      <c r="B818" s="31">
        <f>[1]consoCURRENT!E16820</f>
        <v>20289000</v>
      </c>
      <c r="C818" s="31">
        <f>[1]consoCURRENT!F16820</f>
        <v>0</v>
      </c>
      <c r="D818" s="31">
        <f>[1]consoCURRENT!G16820</f>
        <v>20289000</v>
      </c>
      <c r="E818" s="31">
        <f>[1]consoCURRENT!H16820</f>
        <v>4900364.2700000005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1226291.53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7">SUM(M818:Y818)</f>
        <v>4900364.2700000005</v>
      </c>
      <c r="AA818" s="31">
        <f>D818-Z818</f>
        <v>15388635.73</v>
      </c>
      <c r="AB818" s="37">
        <f>Z818/D818</f>
        <v>0.24152813199270542</v>
      </c>
      <c r="AC818" s="32"/>
    </row>
    <row r="819" spans="1:29" s="33" customFormat="1" ht="18" customHeight="1" x14ac:dyDescent="0.25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7"/>
        <v>0</v>
      </c>
      <c r="AA819" s="31">
        <f>D819-Z819</f>
        <v>0</v>
      </c>
      <c r="AB819" s="37"/>
      <c r="AC819" s="32"/>
    </row>
    <row r="820" spans="1:29" s="33" customFormat="1" ht="18" customHeight="1" x14ac:dyDescent="0.25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7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8">SUM(B817:B820)</f>
        <v>34482000</v>
      </c>
      <c r="C821" s="39">
        <f t="shared" si="398"/>
        <v>0</v>
      </c>
      <c r="D821" s="39">
        <f t="shared" si="398"/>
        <v>34482000</v>
      </c>
      <c r="E821" s="39">
        <f t="shared" si="398"/>
        <v>7519706.1699999999</v>
      </c>
      <c r="F821" s="39">
        <f t="shared" si="398"/>
        <v>0</v>
      </c>
      <c r="G821" s="39">
        <f t="shared" si="398"/>
        <v>0</v>
      </c>
      <c r="H821" s="39">
        <f t="shared" si="398"/>
        <v>0</v>
      </c>
      <c r="I821" s="39">
        <f t="shared" si="398"/>
        <v>0</v>
      </c>
      <c r="J821" s="39">
        <f t="shared" si="398"/>
        <v>0</v>
      </c>
      <c r="K821" s="39">
        <f t="shared" si="398"/>
        <v>0</v>
      </c>
      <c r="L821" s="39">
        <f t="shared" si="398"/>
        <v>0</v>
      </c>
      <c r="M821" s="39">
        <f t="shared" si="398"/>
        <v>0</v>
      </c>
      <c r="N821" s="39">
        <f t="shared" si="398"/>
        <v>3320560.01</v>
      </c>
      <c r="O821" s="39">
        <f t="shared" si="398"/>
        <v>1715648.34</v>
      </c>
      <c r="P821" s="39">
        <f t="shared" si="398"/>
        <v>2483497.8199999998</v>
      </c>
      <c r="Q821" s="39">
        <f t="shared" si="398"/>
        <v>0</v>
      </c>
      <c r="R821" s="39">
        <f t="shared" si="398"/>
        <v>0</v>
      </c>
      <c r="S821" s="39">
        <f t="shared" si="398"/>
        <v>0</v>
      </c>
      <c r="T821" s="39">
        <f t="shared" si="398"/>
        <v>0</v>
      </c>
      <c r="U821" s="39">
        <f t="shared" si="398"/>
        <v>0</v>
      </c>
      <c r="V821" s="39">
        <f t="shared" si="398"/>
        <v>0</v>
      </c>
      <c r="W821" s="39">
        <f t="shared" si="398"/>
        <v>0</v>
      </c>
      <c r="X821" s="39">
        <f t="shared" si="398"/>
        <v>0</v>
      </c>
      <c r="Y821" s="39">
        <f t="shared" si="398"/>
        <v>0</v>
      </c>
      <c r="Z821" s="39">
        <f t="shared" si="398"/>
        <v>7519706.1699999999</v>
      </c>
      <c r="AA821" s="39">
        <f t="shared" si="398"/>
        <v>26962293.830000002</v>
      </c>
      <c r="AB821" s="40">
        <f>Z821/D821</f>
        <v>0.21807627660808537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959000</v>
      </c>
      <c r="C822" s="31">
        <f>[1]consoCURRENT!F16859</f>
        <v>0</v>
      </c>
      <c r="D822" s="31">
        <f>[1]consoCURRENT!G16859</f>
        <v>959000</v>
      </c>
      <c r="E822" s="31">
        <f>[1]consoCURRENT!H16859</f>
        <v>179530.08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60570.239999999998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9">SUM(M822:Y822)</f>
        <v>179530.08</v>
      </c>
      <c r="AA822" s="31">
        <f>D822-Z822</f>
        <v>779469.92</v>
      </c>
      <c r="AB822" s="37">
        <f>Z822/D822</f>
        <v>0.18720550573514075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400">B822+B821</f>
        <v>35441000</v>
      </c>
      <c r="C823" s="39">
        <f t="shared" si="400"/>
        <v>0</v>
      </c>
      <c r="D823" s="39">
        <f t="shared" si="400"/>
        <v>35441000</v>
      </c>
      <c r="E823" s="39">
        <f t="shared" si="400"/>
        <v>7699236.25</v>
      </c>
      <c r="F823" s="39">
        <f t="shared" si="400"/>
        <v>0</v>
      </c>
      <c r="G823" s="39">
        <f t="shared" si="400"/>
        <v>0</v>
      </c>
      <c r="H823" s="39">
        <f t="shared" si="400"/>
        <v>0</v>
      </c>
      <c r="I823" s="39">
        <f t="shared" si="400"/>
        <v>0</v>
      </c>
      <c r="J823" s="39">
        <f t="shared" si="400"/>
        <v>0</v>
      </c>
      <c r="K823" s="39">
        <f t="shared" si="400"/>
        <v>0</v>
      </c>
      <c r="L823" s="39">
        <f t="shared" si="400"/>
        <v>0</v>
      </c>
      <c r="M823" s="39">
        <f t="shared" si="400"/>
        <v>0</v>
      </c>
      <c r="N823" s="39">
        <f t="shared" si="400"/>
        <v>3380039.9299999997</v>
      </c>
      <c r="O823" s="39">
        <f t="shared" si="400"/>
        <v>1775128.26</v>
      </c>
      <c r="P823" s="39">
        <f t="shared" si="400"/>
        <v>2544068.06</v>
      </c>
      <c r="Q823" s="39">
        <f t="shared" si="400"/>
        <v>0</v>
      </c>
      <c r="R823" s="39">
        <f t="shared" si="400"/>
        <v>0</v>
      </c>
      <c r="S823" s="39">
        <f t="shared" si="400"/>
        <v>0</v>
      </c>
      <c r="T823" s="39">
        <f t="shared" si="400"/>
        <v>0</v>
      </c>
      <c r="U823" s="39">
        <f t="shared" si="400"/>
        <v>0</v>
      </c>
      <c r="V823" s="39">
        <f t="shared" si="400"/>
        <v>0</v>
      </c>
      <c r="W823" s="39">
        <f t="shared" si="400"/>
        <v>0</v>
      </c>
      <c r="X823" s="39">
        <f t="shared" si="400"/>
        <v>0</v>
      </c>
      <c r="Y823" s="39">
        <f t="shared" si="400"/>
        <v>0</v>
      </c>
      <c r="Z823" s="39">
        <f t="shared" si="400"/>
        <v>7699236.25</v>
      </c>
      <c r="AA823" s="39">
        <f t="shared" si="400"/>
        <v>27741763.750000004</v>
      </c>
      <c r="AB823" s="40">
        <f>Z823/D823</f>
        <v>0.21724094269349059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3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5">
      <c r="A827" s="36" t="s">
        <v>34</v>
      </c>
      <c r="B827" s="31">
        <f>[1]consoCURRENT!E16920</f>
        <v>26545000</v>
      </c>
      <c r="C827" s="31">
        <f>[1]consoCURRENT!F16920</f>
        <v>0</v>
      </c>
      <c r="D827" s="31">
        <f>[1]consoCURRENT!G16920</f>
        <v>26545000</v>
      </c>
      <c r="E827" s="31">
        <f>[1]consoCURRENT!H16920</f>
        <v>6750619.2400000002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1759547.32</v>
      </c>
      <c r="O827" s="31">
        <f>[1]consoCURRENT!R16920</f>
        <v>2087184.5399999996</v>
      </c>
      <c r="P827" s="31">
        <f>[1]consoCURRENT!S16920</f>
        <v>2903887.3800000004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6750619.2400000002</v>
      </c>
      <c r="AA827" s="31">
        <f>D827-Z827</f>
        <v>19794380.759999998</v>
      </c>
      <c r="AB827" s="37">
        <f>Z827/D827</f>
        <v>0.25430850404972688</v>
      </c>
      <c r="AC827" s="32"/>
    </row>
    <row r="828" spans="1:29" s="33" customFormat="1" ht="18" customHeight="1" x14ac:dyDescent="0.25">
      <c r="A828" s="36" t="s">
        <v>35</v>
      </c>
      <c r="B828" s="31">
        <f>[1]consoCURRENT!E17033</f>
        <v>34145000</v>
      </c>
      <c r="C828" s="31">
        <f>[1]consoCURRENT!F17033</f>
        <v>0</v>
      </c>
      <c r="D828" s="31">
        <f>[1]consoCURRENT!G17033</f>
        <v>34145000</v>
      </c>
      <c r="E828" s="31">
        <f>[1]consoCURRENT!H17033</f>
        <v>18550824.949999999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7105667.0699999994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1">SUM(M828:Y828)</f>
        <v>18550824.949999999</v>
      </c>
      <c r="AA828" s="31">
        <f>D828-Z828</f>
        <v>15594175.050000001</v>
      </c>
      <c r="AB828" s="37">
        <f>Z828/D828</f>
        <v>0.54329550300190366</v>
      </c>
      <c r="AC828" s="32"/>
    </row>
    <row r="829" spans="1:29" s="33" customFormat="1" ht="18" customHeight="1" x14ac:dyDescent="0.25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1"/>
        <v>0</v>
      </c>
      <c r="AA829" s="31">
        <f>D829-Z829</f>
        <v>0</v>
      </c>
      <c r="AB829" s="37"/>
      <c r="AC829" s="32"/>
    </row>
    <row r="830" spans="1:29" s="33" customFormat="1" ht="18" customHeight="1" x14ac:dyDescent="0.25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1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402">SUM(B827:B830)</f>
        <v>60690000</v>
      </c>
      <c r="C831" s="39">
        <f t="shared" si="402"/>
        <v>0</v>
      </c>
      <c r="D831" s="39">
        <f t="shared" si="402"/>
        <v>60690000</v>
      </c>
      <c r="E831" s="39">
        <f t="shared" si="402"/>
        <v>25301444.189999998</v>
      </c>
      <c r="F831" s="39">
        <f t="shared" si="402"/>
        <v>0</v>
      </c>
      <c r="G831" s="39">
        <f t="shared" si="402"/>
        <v>0</v>
      </c>
      <c r="H831" s="39">
        <f t="shared" si="402"/>
        <v>0</v>
      </c>
      <c r="I831" s="39">
        <f t="shared" si="402"/>
        <v>0</v>
      </c>
      <c r="J831" s="39">
        <f t="shared" si="402"/>
        <v>0</v>
      </c>
      <c r="K831" s="39">
        <f t="shared" si="402"/>
        <v>0</v>
      </c>
      <c r="L831" s="39">
        <f t="shared" si="402"/>
        <v>0</v>
      </c>
      <c r="M831" s="39">
        <f t="shared" si="402"/>
        <v>0</v>
      </c>
      <c r="N831" s="39">
        <f t="shared" si="402"/>
        <v>2265581.02</v>
      </c>
      <c r="O831" s="39">
        <f t="shared" si="402"/>
        <v>13026308.719999999</v>
      </c>
      <c r="P831" s="39">
        <f t="shared" si="402"/>
        <v>10009554.449999999</v>
      </c>
      <c r="Q831" s="39">
        <f t="shared" si="402"/>
        <v>0</v>
      </c>
      <c r="R831" s="39">
        <f t="shared" si="402"/>
        <v>0</v>
      </c>
      <c r="S831" s="39">
        <f t="shared" si="402"/>
        <v>0</v>
      </c>
      <c r="T831" s="39">
        <f t="shared" si="402"/>
        <v>0</v>
      </c>
      <c r="U831" s="39">
        <f t="shared" si="402"/>
        <v>0</v>
      </c>
      <c r="V831" s="39">
        <f t="shared" si="402"/>
        <v>0</v>
      </c>
      <c r="W831" s="39">
        <f t="shared" si="402"/>
        <v>0</v>
      </c>
      <c r="X831" s="39">
        <f t="shared" si="402"/>
        <v>0</v>
      </c>
      <c r="Y831" s="39">
        <f t="shared" si="402"/>
        <v>0</v>
      </c>
      <c r="Z831" s="39">
        <f t="shared" si="402"/>
        <v>25301444.189999998</v>
      </c>
      <c r="AA831" s="39">
        <f t="shared" si="402"/>
        <v>35388555.810000002</v>
      </c>
      <c r="AB831" s="40">
        <f>Z831/D831</f>
        <v>0.41689642758279777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1880000</v>
      </c>
      <c r="C832" s="31">
        <f>[1]consoCURRENT!F17072</f>
        <v>0</v>
      </c>
      <c r="D832" s="31">
        <f>[1]consoCURRENT!G17072</f>
        <v>1880000</v>
      </c>
      <c r="E832" s="31">
        <f>[1]consoCURRENT!H17072</f>
        <v>485975.37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326883.32999999996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3">SUM(M832:Y832)</f>
        <v>485975.37</v>
      </c>
      <c r="AA832" s="31">
        <f>D832-Z832</f>
        <v>1394024.63</v>
      </c>
      <c r="AB832" s="37">
        <f>Z832/D832</f>
        <v>0.25849753723404256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404">B832+B831</f>
        <v>62570000</v>
      </c>
      <c r="C833" s="39">
        <f t="shared" si="404"/>
        <v>0</v>
      </c>
      <c r="D833" s="39">
        <f t="shared" si="404"/>
        <v>62570000</v>
      </c>
      <c r="E833" s="39">
        <f t="shared" si="404"/>
        <v>25787419.559999999</v>
      </c>
      <c r="F833" s="39">
        <f t="shared" si="404"/>
        <v>0</v>
      </c>
      <c r="G833" s="39">
        <f t="shared" si="404"/>
        <v>0</v>
      </c>
      <c r="H833" s="39">
        <f t="shared" si="404"/>
        <v>0</v>
      </c>
      <c r="I833" s="39">
        <f t="shared" si="404"/>
        <v>0</v>
      </c>
      <c r="J833" s="39">
        <f t="shared" si="404"/>
        <v>0</v>
      </c>
      <c r="K833" s="39">
        <f t="shared" si="404"/>
        <v>0</v>
      </c>
      <c r="L833" s="39">
        <f t="shared" si="404"/>
        <v>0</v>
      </c>
      <c r="M833" s="39">
        <f t="shared" si="404"/>
        <v>0</v>
      </c>
      <c r="N833" s="39">
        <f t="shared" si="404"/>
        <v>2265581.02</v>
      </c>
      <c r="O833" s="39">
        <f t="shared" si="404"/>
        <v>13185400.759999998</v>
      </c>
      <c r="P833" s="39">
        <f t="shared" si="404"/>
        <v>10336437.779999999</v>
      </c>
      <c r="Q833" s="39">
        <f t="shared" si="404"/>
        <v>0</v>
      </c>
      <c r="R833" s="39">
        <f t="shared" si="404"/>
        <v>0</v>
      </c>
      <c r="S833" s="39">
        <f t="shared" si="404"/>
        <v>0</v>
      </c>
      <c r="T833" s="39">
        <f t="shared" si="404"/>
        <v>0</v>
      </c>
      <c r="U833" s="39">
        <f t="shared" si="404"/>
        <v>0</v>
      </c>
      <c r="V833" s="39">
        <f t="shared" si="404"/>
        <v>0</v>
      </c>
      <c r="W833" s="39">
        <f t="shared" si="404"/>
        <v>0</v>
      </c>
      <c r="X833" s="39">
        <f t="shared" si="404"/>
        <v>0</v>
      </c>
      <c r="Y833" s="39">
        <f t="shared" si="404"/>
        <v>0</v>
      </c>
      <c r="Z833" s="39">
        <f t="shared" si="404"/>
        <v>25787419.559999999</v>
      </c>
      <c r="AA833" s="39">
        <f t="shared" si="404"/>
        <v>36782580.440000005</v>
      </c>
      <c r="AB833" s="40">
        <f>Z833/D833</f>
        <v>0.41213711938628733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3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5">
      <c r="A837" s="36" t="s">
        <v>34</v>
      </c>
      <c r="B837" s="31">
        <f>[1]consoCURRENT!E17133</f>
        <v>24048000</v>
      </c>
      <c r="C837" s="31">
        <f>[1]consoCURRENT!F17133</f>
        <v>1.0186340659856796E-10</v>
      </c>
      <c r="D837" s="31">
        <f>[1]consoCURRENT!G17133</f>
        <v>24048000</v>
      </c>
      <c r="E837" s="31">
        <f>[1]consoCURRENT!H17133</f>
        <v>5309706.1900000013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2059228.63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5309706.1900000004</v>
      </c>
      <c r="AA837" s="31">
        <f>D837-Z837</f>
        <v>18738293.809999999</v>
      </c>
      <c r="AB837" s="37">
        <f>Z837/D837</f>
        <v>0.2207961655854957</v>
      </c>
      <c r="AC837" s="32"/>
    </row>
    <row r="838" spans="1:29" s="33" customFormat="1" ht="18" customHeight="1" x14ac:dyDescent="0.25">
      <c r="A838" s="36" t="s">
        <v>35</v>
      </c>
      <c r="B838" s="31">
        <f>[1]consoCURRENT!E17246</f>
        <v>38583000</v>
      </c>
      <c r="C838" s="31">
        <f>[1]consoCURRENT!F17246</f>
        <v>0</v>
      </c>
      <c r="D838" s="31">
        <f>[1]consoCURRENT!G17246</f>
        <v>38583000</v>
      </c>
      <c r="E838" s="31">
        <f>[1]consoCURRENT!H17246</f>
        <v>6989238.2699999996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2537633.41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05">SUM(M838:Y838)</f>
        <v>6989238.2700000005</v>
      </c>
      <c r="AA838" s="31">
        <f>D838-Z838</f>
        <v>31593761.73</v>
      </c>
      <c r="AB838" s="37">
        <f>Z838/D838</f>
        <v>0.1811481292278983</v>
      </c>
      <c r="AC838" s="32"/>
    </row>
    <row r="839" spans="1:29" s="33" customFormat="1" ht="18" customHeight="1" x14ac:dyDescent="0.25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5"/>
        <v>0</v>
      </c>
      <c r="AA839" s="31">
        <f>D839-Z839</f>
        <v>0</v>
      </c>
      <c r="AB839" s="37"/>
      <c r="AC839" s="32"/>
    </row>
    <row r="840" spans="1:29" s="33" customFormat="1" ht="18" customHeight="1" x14ac:dyDescent="0.25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5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6">SUM(B837:B840)</f>
        <v>62631000</v>
      </c>
      <c r="C841" s="39">
        <f t="shared" si="406"/>
        <v>1.0186340659856796E-10</v>
      </c>
      <c r="D841" s="39">
        <f t="shared" si="406"/>
        <v>62631000</v>
      </c>
      <c r="E841" s="39">
        <f t="shared" si="406"/>
        <v>12298944.460000001</v>
      </c>
      <c r="F841" s="39">
        <f t="shared" si="406"/>
        <v>0</v>
      </c>
      <c r="G841" s="39">
        <f t="shared" si="406"/>
        <v>0</v>
      </c>
      <c r="H841" s="39">
        <f t="shared" si="406"/>
        <v>0</v>
      </c>
      <c r="I841" s="39">
        <f t="shared" si="406"/>
        <v>0</v>
      </c>
      <c r="J841" s="39">
        <f t="shared" si="406"/>
        <v>0</v>
      </c>
      <c r="K841" s="39">
        <f t="shared" si="406"/>
        <v>0</v>
      </c>
      <c r="L841" s="39">
        <f t="shared" si="406"/>
        <v>0</v>
      </c>
      <c r="M841" s="39">
        <f t="shared" si="406"/>
        <v>0</v>
      </c>
      <c r="N841" s="39">
        <f t="shared" si="406"/>
        <v>1876673.73</v>
      </c>
      <c r="O841" s="39">
        <f t="shared" si="406"/>
        <v>5825408.6900000013</v>
      </c>
      <c r="P841" s="39">
        <f t="shared" si="406"/>
        <v>4596862.04</v>
      </c>
      <c r="Q841" s="39">
        <f t="shared" si="406"/>
        <v>0</v>
      </c>
      <c r="R841" s="39">
        <f t="shared" si="406"/>
        <v>0</v>
      </c>
      <c r="S841" s="39">
        <f t="shared" si="406"/>
        <v>0</v>
      </c>
      <c r="T841" s="39">
        <f t="shared" si="406"/>
        <v>0</v>
      </c>
      <c r="U841" s="39">
        <f t="shared" si="406"/>
        <v>0</v>
      </c>
      <c r="V841" s="39">
        <f t="shared" si="406"/>
        <v>0</v>
      </c>
      <c r="W841" s="39">
        <f t="shared" si="406"/>
        <v>0</v>
      </c>
      <c r="X841" s="39">
        <f t="shared" si="406"/>
        <v>0</v>
      </c>
      <c r="Y841" s="39">
        <f t="shared" si="406"/>
        <v>0</v>
      </c>
      <c r="Z841" s="39">
        <f t="shared" si="406"/>
        <v>12298944.460000001</v>
      </c>
      <c r="AA841" s="39">
        <f t="shared" si="406"/>
        <v>50332055.539999999</v>
      </c>
      <c r="AB841" s="40">
        <f>Z841/D841</f>
        <v>0.19637151666107838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1477000</v>
      </c>
      <c r="C842" s="31">
        <f>[1]consoCURRENT!F17285</f>
        <v>0</v>
      </c>
      <c r="D842" s="31">
        <f>[1]consoCURRENT!G17285</f>
        <v>1477000</v>
      </c>
      <c r="E842" s="31">
        <f>[1]consoCURRENT!H17285</f>
        <v>385513.92000000004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139619.04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7">SUM(M842:Y842)</f>
        <v>385513.92000000004</v>
      </c>
      <c r="AA842" s="31">
        <f>D842-Z842</f>
        <v>1091486.08</v>
      </c>
      <c r="AB842" s="37">
        <f>Z842/D842</f>
        <v>0.26101145565335143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8">B842+B841</f>
        <v>64108000</v>
      </c>
      <c r="C843" s="39">
        <f t="shared" si="408"/>
        <v>1.0186340659856796E-10</v>
      </c>
      <c r="D843" s="39">
        <f t="shared" si="408"/>
        <v>64108000</v>
      </c>
      <c r="E843" s="39">
        <f t="shared" si="408"/>
        <v>12684458.380000001</v>
      </c>
      <c r="F843" s="39">
        <f t="shared" si="408"/>
        <v>0</v>
      </c>
      <c r="G843" s="39">
        <f t="shared" si="408"/>
        <v>0</v>
      </c>
      <c r="H843" s="39">
        <f t="shared" si="408"/>
        <v>0</v>
      </c>
      <c r="I843" s="39">
        <f t="shared" si="408"/>
        <v>0</v>
      </c>
      <c r="J843" s="39">
        <f t="shared" si="408"/>
        <v>0</v>
      </c>
      <c r="K843" s="39">
        <f t="shared" si="408"/>
        <v>0</v>
      </c>
      <c r="L843" s="39">
        <f t="shared" si="408"/>
        <v>0</v>
      </c>
      <c r="M843" s="39">
        <f t="shared" si="408"/>
        <v>0</v>
      </c>
      <c r="N843" s="39">
        <f t="shared" si="408"/>
        <v>1999621.17</v>
      </c>
      <c r="O843" s="39">
        <f t="shared" si="408"/>
        <v>5948356.1300000018</v>
      </c>
      <c r="P843" s="39">
        <f t="shared" si="408"/>
        <v>4736481.08</v>
      </c>
      <c r="Q843" s="39">
        <f t="shared" si="408"/>
        <v>0</v>
      </c>
      <c r="R843" s="39">
        <f t="shared" si="408"/>
        <v>0</v>
      </c>
      <c r="S843" s="39">
        <f t="shared" si="408"/>
        <v>0</v>
      </c>
      <c r="T843" s="39">
        <f t="shared" si="408"/>
        <v>0</v>
      </c>
      <c r="U843" s="39">
        <f t="shared" si="408"/>
        <v>0</v>
      </c>
      <c r="V843" s="39">
        <f t="shared" si="408"/>
        <v>0</v>
      </c>
      <c r="W843" s="39">
        <f t="shared" si="408"/>
        <v>0</v>
      </c>
      <c r="X843" s="39">
        <f t="shared" si="408"/>
        <v>0</v>
      </c>
      <c r="Y843" s="39">
        <f t="shared" si="408"/>
        <v>0</v>
      </c>
      <c r="Z843" s="39">
        <f t="shared" si="408"/>
        <v>12684458.380000001</v>
      </c>
      <c r="AA843" s="39">
        <f t="shared" si="408"/>
        <v>51423541.619999997</v>
      </c>
      <c r="AB843" s="40">
        <f>Z843/D843</f>
        <v>0.19786077213452299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3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5">
      <c r="A847" s="36" t="s">
        <v>34</v>
      </c>
      <c r="B847" s="31">
        <f>[1]consoCURRENT!E17346</f>
        <v>29629000</v>
      </c>
      <c r="C847" s="31">
        <f>[1]consoCURRENT!F17346</f>
        <v>0</v>
      </c>
      <c r="D847" s="31">
        <f>[1]consoCURRENT!G17346</f>
        <v>29629000</v>
      </c>
      <c r="E847" s="31">
        <f>[1]consoCURRENT!H17346</f>
        <v>10172577.379999999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5393582.2800000003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10172577.379999999</v>
      </c>
      <c r="AA847" s="31">
        <f>D847-Z847</f>
        <v>19456422.620000001</v>
      </c>
      <c r="AB847" s="37">
        <f>Z847/D847</f>
        <v>0.34333178237537543</v>
      </c>
      <c r="AC847" s="32"/>
    </row>
    <row r="848" spans="1:29" s="33" customFormat="1" ht="18" customHeight="1" x14ac:dyDescent="0.25">
      <c r="A848" s="36" t="s">
        <v>35</v>
      </c>
      <c r="B848" s="31">
        <f>[1]consoCURRENT!E17459</f>
        <v>150564000</v>
      </c>
      <c r="C848" s="31">
        <f>[1]consoCURRENT!F17459</f>
        <v>0</v>
      </c>
      <c r="D848" s="31">
        <f>[1]consoCURRENT!G17459</f>
        <v>150564000</v>
      </c>
      <c r="E848" s="31">
        <f>[1]consoCURRENT!H17459</f>
        <v>24265284.419999998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6030083.7400000002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9">SUM(M848:Y848)</f>
        <v>24265284.420000002</v>
      </c>
      <c r="AA848" s="31">
        <f>D848-Z848</f>
        <v>126298715.58</v>
      </c>
      <c r="AB848" s="37">
        <f>Z848/D848</f>
        <v>0.16116259145612499</v>
      </c>
      <c r="AC848" s="32"/>
    </row>
    <row r="849" spans="1:29" s="33" customFormat="1" ht="18" customHeight="1" x14ac:dyDescent="0.25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9"/>
        <v>0</v>
      </c>
      <c r="AA849" s="31">
        <f>D849-Z849</f>
        <v>0</v>
      </c>
      <c r="AB849" s="37"/>
      <c r="AC849" s="32"/>
    </row>
    <row r="850" spans="1:29" s="33" customFormat="1" ht="18" customHeight="1" x14ac:dyDescent="0.25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9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10">SUM(B847:B850)</f>
        <v>180193000</v>
      </c>
      <c r="C851" s="39">
        <f t="shared" si="410"/>
        <v>0</v>
      </c>
      <c r="D851" s="39">
        <f t="shared" si="410"/>
        <v>180193000</v>
      </c>
      <c r="E851" s="39">
        <f t="shared" si="410"/>
        <v>34437861.799999997</v>
      </c>
      <c r="F851" s="39">
        <f t="shared" si="410"/>
        <v>0</v>
      </c>
      <c r="G851" s="39">
        <f t="shared" si="410"/>
        <v>0</v>
      </c>
      <c r="H851" s="39">
        <f t="shared" si="410"/>
        <v>0</v>
      </c>
      <c r="I851" s="39">
        <f t="shared" si="410"/>
        <v>0</v>
      </c>
      <c r="J851" s="39">
        <f t="shared" si="410"/>
        <v>0</v>
      </c>
      <c r="K851" s="39">
        <f t="shared" si="410"/>
        <v>0</v>
      </c>
      <c r="L851" s="39">
        <f t="shared" si="410"/>
        <v>0</v>
      </c>
      <c r="M851" s="39">
        <f t="shared" si="410"/>
        <v>0</v>
      </c>
      <c r="N851" s="39">
        <f t="shared" si="410"/>
        <v>5694127.1299999999</v>
      </c>
      <c r="O851" s="39">
        <f t="shared" si="410"/>
        <v>17320068.649999999</v>
      </c>
      <c r="P851" s="39">
        <f t="shared" si="410"/>
        <v>11423666.02</v>
      </c>
      <c r="Q851" s="39">
        <f t="shared" si="410"/>
        <v>0</v>
      </c>
      <c r="R851" s="39">
        <f t="shared" si="410"/>
        <v>0</v>
      </c>
      <c r="S851" s="39">
        <f t="shared" si="410"/>
        <v>0</v>
      </c>
      <c r="T851" s="39">
        <f t="shared" si="410"/>
        <v>0</v>
      </c>
      <c r="U851" s="39">
        <f t="shared" si="410"/>
        <v>0</v>
      </c>
      <c r="V851" s="39">
        <f t="shared" si="410"/>
        <v>0</v>
      </c>
      <c r="W851" s="39">
        <f t="shared" si="410"/>
        <v>0</v>
      </c>
      <c r="X851" s="39">
        <f t="shared" si="410"/>
        <v>0</v>
      </c>
      <c r="Y851" s="39">
        <f t="shared" si="410"/>
        <v>0</v>
      </c>
      <c r="Z851" s="39">
        <f t="shared" si="410"/>
        <v>34437861.799999997</v>
      </c>
      <c r="AA851" s="39">
        <f t="shared" si="410"/>
        <v>145755138.19999999</v>
      </c>
      <c r="AB851" s="40">
        <f>Z851/D851</f>
        <v>0.19111653504853129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2040000</v>
      </c>
      <c r="C852" s="31">
        <f>[1]consoCURRENT!F17498</f>
        <v>0</v>
      </c>
      <c r="D852" s="31">
        <f>[1]consoCURRENT!G17498</f>
        <v>2040000</v>
      </c>
      <c r="E852" s="31">
        <f>[1]consoCURRENT!H17498</f>
        <v>362284.32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180321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1">SUM(M852:Y852)</f>
        <v>362284.32</v>
      </c>
      <c r="AA852" s="31">
        <f>D852-Z852</f>
        <v>1677715.68</v>
      </c>
      <c r="AB852" s="37">
        <f>Z852/D852</f>
        <v>0.17759035294117648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12">B852+B851</f>
        <v>182233000</v>
      </c>
      <c r="C853" s="39">
        <f t="shared" si="412"/>
        <v>0</v>
      </c>
      <c r="D853" s="39">
        <f t="shared" si="412"/>
        <v>182233000</v>
      </c>
      <c r="E853" s="39">
        <f t="shared" si="412"/>
        <v>34800146.119999997</v>
      </c>
      <c r="F853" s="39">
        <f t="shared" si="412"/>
        <v>0</v>
      </c>
      <c r="G853" s="39">
        <f t="shared" si="412"/>
        <v>0</v>
      </c>
      <c r="H853" s="39">
        <f t="shared" si="412"/>
        <v>0</v>
      </c>
      <c r="I853" s="39">
        <f t="shared" si="412"/>
        <v>0</v>
      </c>
      <c r="J853" s="39">
        <f t="shared" si="412"/>
        <v>0</v>
      </c>
      <c r="K853" s="39">
        <f t="shared" si="412"/>
        <v>0</v>
      </c>
      <c r="L853" s="39">
        <f t="shared" si="412"/>
        <v>0</v>
      </c>
      <c r="M853" s="39">
        <f t="shared" si="412"/>
        <v>0</v>
      </c>
      <c r="N853" s="39">
        <f t="shared" si="412"/>
        <v>5876090.4500000002</v>
      </c>
      <c r="O853" s="39">
        <f t="shared" si="412"/>
        <v>17500389.649999999</v>
      </c>
      <c r="P853" s="39">
        <f t="shared" si="412"/>
        <v>11423666.02</v>
      </c>
      <c r="Q853" s="39">
        <f t="shared" si="412"/>
        <v>0</v>
      </c>
      <c r="R853" s="39">
        <f t="shared" si="412"/>
        <v>0</v>
      </c>
      <c r="S853" s="39">
        <f t="shared" si="412"/>
        <v>0</v>
      </c>
      <c r="T853" s="39">
        <f t="shared" si="412"/>
        <v>0</v>
      </c>
      <c r="U853" s="39">
        <f t="shared" si="412"/>
        <v>0</v>
      </c>
      <c r="V853" s="39">
        <f t="shared" si="412"/>
        <v>0</v>
      </c>
      <c r="W853" s="39">
        <f t="shared" si="412"/>
        <v>0</v>
      </c>
      <c r="X853" s="39">
        <f t="shared" si="412"/>
        <v>0</v>
      </c>
      <c r="Y853" s="39">
        <f t="shared" si="412"/>
        <v>0</v>
      </c>
      <c r="Z853" s="39">
        <f t="shared" si="412"/>
        <v>34800146.119999997</v>
      </c>
      <c r="AA853" s="39">
        <f t="shared" si="412"/>
        <v>147432853.88</v>
      </c>
      <c r="AB853" s="40">
        <f>Z853/D853</f>
        <v>0.19096511674614366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3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5">
      <c r="A857" s="36" t="s">
        <v>34</v>
      </c>
      <c r="B857" s="31">
        <f>[1]consoCURRENT!E17559</f>
        <v>15861000</v>
      </c>
      <c r="C857" s="31">
        <f>[1]consoCURRENT!F17559</f>
        <v>0</v>
      </c>
      <c r="D857" s="31">
        <f>[1]consoCURRENT!G17559</f>
        <v>15861000</v>
      </c>
      <c r="E857" s="31">
        <f>[1]consoCURRENT!H17559</f>
        <v>4028367.6500000004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1588093.6500000001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4028367.6500000004</v>
      </c>
      <c r="AA857" s="31">
        <f>D857-Z857</f>
        <v>11832632.35</v>
      </c>
      <c r="AB857" s="37">
        <f>Z857/D857</f>
        <v>0.25397942437425131</v>
      </c>
      <c r="AC857" s="32"/>
    </row>
    <row r="858" spans="1:29" s="33" customFormat="1" ht="18" customHeight="1" x14ac:dyDescent="0.25">
      <c r="A858" s="36" t="s">
        <v>35</v>
      </c>
      <c r="B858" s="31">
        <f>[1]consoCURRENT!E17672</f>
        <v>35704000</v>
      </c>
      <c r="C858" s="31">
        <f>[1]consoCURRENT!F17672</f>
        <v>-4.6566128730773926E-10</v>
      </c>
      <c r="D858" s="31">
        <f>[1]consoCURRENT!G17672</f>
        <v>35704000</v>
      </c>
      <c r="E858" s="31">
        <f>[1]consoCURRENT!H17672</f>
        <v>5620760.8799999999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2325188.6399999997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3">SUM(M858:Y858)</f>
        <v>5620760.8799999999</v>
      </c>
      <c r="AA858" s="31">
        <f>D858-Z858</f>
        <v>30083239.120000001</v>
      </c>
      <c r="AB858" s="37">
        <f>Z858/D858</f>
        <v>0.15742664351333183</v>
      </c>
      <c r="AC858" s="32"/>
    </row>
    <row r="859" spans="1:29" s="33" customFormat="1" ht="18" customHeight="1" x14ac:dyDescent="0.25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3"/>
        <v>0</v>
      </c>
      <c r="AA859" s="31">
        <f>D859-Z859</f>
        <v>0</v>
      </c>
      <c r="AB859" s="37"/>
      <c r="AC859" s="32"/>
    </row>
    <row r="860" spans="1:29" s="33" customFormat="1" ht="18" customHeight="1" x14ac:dyDescent="0.25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3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14">SUM(B857:B860)</f>
        <v>51565000</v>
      </c>
      <c r="C861" s="39">
        <f t="shared" si="414"/>
        <v>-4.6566128730773926E-10</v>
      </c>
      <c r="D861" s="39">
        <f t="shared" si="414"/>
        <v>51565000</v>
      </c>
      <c r="E861" s="39">
        <f t="shared" si="414"/>
        <v>9649128.5300000012</v>
      </c>
      <c r="F861" s="39">
        <f t="shared" si="414"/>
        <v>0</v>
      </c>
      <c r="G861" s="39">
        <f t="shared" si="414"/>
        <v>0</v>
      </c>
      <c r="H861" s="39">
        <f t="shared" si="414"/>
        <v>0</v>
      </c>
      <c r="I861" s="39">
        <f t="shared" si="414"/>
        <v>0</v>
      </c>
      <c r="J861" s="39">
        <f t="shared" si="414"/>
        <v>0</v>
      </c>
      <c r="K861" s="39">
        <f t="shared" si="414"/>
        <v>0</v>
      </c>
      <c r="L861" s="39">
        <f t="shared" si="414"/>
        <v>0</v>
      </c>
      <c r="M861" s="39">
        <f t="shared" si="414"/>
        <v>0</v>
      </c>
      <c r="N861" s="39">
        <f t="shared" si="414"/>
        <v>1689484.75</v>
      </c>
      <c r="O861" s="39">
        <f t="shared" si="414"/>
        <v>4046361.49</v>
      </c>
      <c r="P861" s="39">
        <f t="shared" si="414"/>
        <v>3913282.29</v>
      </c>
      <c r="Q861" s="39">
        <f t="shared" si="414"/>
        <v>0</v>
      </c>
      <c r="R861" s="39">
        <f t="shared" si="414"/>
        <v>0</v>
      </c>
      <c r="S861" s="39">
        <f t="shared" si="414"/>
        <v>0</v>
      </c>
      <c r="T861" s="39">
        <f t="shared" si="414"/>
        <v>0</v>
      </c>
      <c r="U861" s="39">
        <f t="shared" si="414"/>
        <v>0</v>
      </c>
      <c r="V861" s="39">
        <f t="shared" si="414"/>
        <v>0</v>
      </c>
      <c r="W861" s="39">
        <f t="shared" si="414"/>
        <v>0</v>
      </c>
      <c r="X861" s="39">
        <f t="shared" si="414"/>
        <v>0</v>
      </c>
      <c r="Y861" s="39">
        <f t="shared" si="414"/>
        <v>0</v>
      </c>
      <c r="Z861" s="39">
        <f t="shared" si="414"/>
        <v>9649128.5300000012</v>
      </c>
      <c r="AA861" s="39">
        <f t="shared" si="414"/>
        <v>41915871.469999999</v>
      </c>
      <c r="AB861" s="40">
        <f>Z861/D861</f>
        <v>0.18712554116164068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860000</v>
      </c>
      <c r="C862" s="31">
        <f>[1]consoCURRENT!F17711</f>
        <v>0</v>
      </c>
      <c r="D862" s="31">
        <f>[1]consoCURRENT!G17711</f>
        <v>860000</v>
      </c>
      <c r="E862" s="31">
        <f>[1]consoCURRENT!H17711</f>
        <v>240029.44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74065.84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5">SUM(M862:Y862)</f>
        <v>240029.44</v>
      </c>
      <c r="AA862" s="31">
        <f>D862-Z862</f>
        <v>619970.56000000006</v>
      </c>
      <c r="AB862" s="37">
        <f>Z862/D862</f>
        <v>0.27910400000000002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6">B862+B861</f>
        <v>52425000</v>
      </c>
      <c r="C863" s="39">
        <f t="shared" si="416"/>
        <v>-4.6566128730773926E-10</v>
      </c>
      <c r="D863" s="39">
        <f t="shared" si="416"/>
        <v>52425000</v>
      </c>
      <c r="E863" s="39">
        <f t="shared" si="416"/>
        <v>9889157.9700000007</v>
      </c>
      <c r="F863" s="39">
        <f t="shared" si="416"/>
        <v>0</v>
      </c>
      <c r="G863" s="39">
        <f t="shared" si="416"/>
        <v>0</v>
      </c>
      <c r="H863" s="39">
        <f t="shared" si="416"/>
        <v>0</v>
      </c>
      <c r="I863" s="39">
        <f t="shared" si="416"/>
        <v>0</v>
      </c>
      <c r="J863" s="39">
        <f t="shared" si="416"/>
        <v>0</v>
      </c>
      <c r="K863" s="39">
        <f t="shared" si="416"/>
        <v>0</v>
      </c>
      <c r="L863" s="39">
        <f t="shared" si="416"/>
        <v>0</v>
      </c>
      <c r="M863" s="39">
        <f t="shared" si="416"/>
        <v>0</v>
      </c>
      <c r="N863" s="39">
        <f t="shared" si="416"/>
        <v>1689484.75</v>
      </c>
      <c r="O863" s="39">
        <f t="shared" si="416"/>
        <v>4212325.09</v>
      </c>
      <c r="P863" s="39">
        <f t="shared" si="416"/>
        <v>3987348.13</v>
      </c>
      <c r="Q863" s="39">
        <f t="shared" si="416"/>
        <v>0</v>
      </c>
      <c r="R863" s="39">
        <f t="shared" si="416"/>
        <v>0</v>
      </c>
      <c r="S863" s="39">
        <f t="shared" si="416"/>
        <v>0</v>
      </c>
      <c r="T863" s="39">
        <f t="shared" si="416"/>
        <v>0</v>
      </c>
      <c r="U863" s="39">
        <f t="shared" si="416"/>
        <v>0</v>
      </c>
      <c r="V863" s="39">
        <f t="shared" si="416"/>
        <v>0</v>
      </c>
      <c r="W863" s="39">
        <f t="shared" si="416"/>
        <v>0</v>
      </c>
      <c r="X863" s="39">
        <f t="shared" si="416"/>
        <v>0</v>
      </c>
      <c r="Y863" s="39">
        <f t="shared" si="416"/>
        <v>0</v>
      </c>
      <c r="Z863" s="39">
        <f t="shared" si="416"/>
        <v>9889157.9700000007</v>
      </c>
      <c r="AA863" s="39">
        <f t="shared" si="416"/>
        <v>42535842.030000001</v>
      </c>
      <c r="AB863" s="40">
        <f>Z863/D863</f>
        <v>0.18863439141630903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3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5">
      <c r="A867" s="36" t="s">
        <v>34</v>
      </c>
      <c r="B867" s="31">
        <f>[1]consoCURRENT!E17772</f>
        <v>26728000</v>
      </c>
      <c r="C867" s="31">
        <f>[1]consoCURRENT!F17772</f>
        <v>0</v>
      </c>
      <c r="D867" s="31">
        <f>[1]consoCURRENT!G17772</f>
        <v>26728000</v>
      </c>
      <c r="E867" s="31">
        <f>[1]consoCURRENT!H17772</f>
        <v>8222098.1699999999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3040527.01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8222098.1699999999</v>
      </c>
      <c r="AA867" s="31">
        <f>D867-Z867</f>
        <v>18505901.829999998</v>
      </c>
      <c r="AB867" s="37">
        <f>Z867/D867</f>
        <v>0.30762115272373541</v>
      </c>
      <c r="AC867" s="32"/>
    </row>
    <row r="868" spans="1:29" s="33" customFormat="1" ht="18" customHeight="1" x14ac:dyDescent="0.25">
      <c r="A868" s="36" t="s">
        <v>35</v>
      </c>
      <c r="B868" s="31">
        <f>[1]consoCURRENT!E17885</f>
        <v>58881000</v>
      </c>
      <c r="C868" s="31">
        <f>[1]consoCURRENT!F17885</f>
        <v>0</v>
      </c>
      <c r="D868" s="31">
        <f>[1]consoCURRENT!G17885</f>
        <v>58881000</v>
      </c>
      <c r="E868" s="31">
        <f>[1]consoCURRENT!H17885</f>
        <v>16134708.59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4016400.88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7">SUM(M868:Y868)</f>
        <v>16134708.59</v>
      </c>
      <c r="AA868" s="31">
        <f>D868-Z868</f>
        <v>42746291.409999996</v>
      </c>
      <c r="AB868" s="37">
        <f>Z868/D868</f>
        <v>0.27402232621728573</v>
      </c>
      <c r="AC868" s="32"/>
    </row>
    <row r="869" spans="1:29" s="33" customFormat="1" ht="18" customHeight="1" x14ac:dyDescent="0.25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7"/>
        <v>0</v>
      </c>
      <c r="AA869" s="31">
        <f>D869-Z869</f>
        <v>0</v>
      </c>
      <c r="AB869" s="37"/>
      <c r="AC869" s="32"/>
    </row>
    <row r="870" spans="1:29" s="33" customFormat="1" ht="18" customHeight="1" x14ac:dyDescent="0.25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7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8">SUM(B867:B870)</f>
        <v>85609000</v>
      </c>
      <c r="C871" s="39">
        <f t="shared" si="418"/>
        <v>0</v>
      </c>
      <c r="D871" s="39">
        <f t="shared" si="418"/>
        <v>85609000</v>
      </c>
      <c r="E871" s="39">
        <f t="shared" si="418"/>
        <v>24356806.759999998</v>
      </c>
      <c r="F871" s="39">
        <f t="shared" si="418"/>
        <v>0</v>
      </c>
      <c r="G871" s="39">
        <f t="shared" si="418"/>
        <v>0</v>
      </c>
      <c r="H871" s="39">
        <f t="shared" si="418"/>
        <v>0</v>
      </c>
      <c r="I871" s="39">
        <f t="shared" si="418"/>
        <v>0</v>
      </c>
      <c r="J871" s="39">
        <f t="shared" si="418"/>
        <v>0</v>
      </c>
      <c r="K871" s="39">
        <f t="shared" si="418"/>
        <v>0</v>
      </c>
      <c r="L871" s="39">
        <f t="shared" si="418"/>
        <v>0</v>
      </c>
      <c r="M871" s="39">
        <f t="shared" si="418"/>
        <v>0</v>
      </c>
      <c r="N871" s="39">
        <f t="shared" si="418"/>
        <v>9249528.5899999999</v>
      </c>
      <c r="O871" s="39">
        <f t="shared" si="418"/>
        <v>8050350.2800000003</v>
      </c>
      <c r="P871" s="39">
        <f t="shared" si="418"/>
        <v>7056927.8899999997</v>
      </c>
      <c r="Q871" s="39">
        <f t="shared" si="418"/>
        <v>0</v>
      </c>
      <c r="R871" s="39">
        <f t="shared" si="418"/>
        <v>0</v>
      </c>
      <c r="S871" s="39">
        <f t="shared" si="418"/>
        <v>0</v>
      </c>
      <c r="T871" s="39">
        <f t="shared" si="418"/>
        <v>0</v>
      </c>
      <c r="U871" s="39">
        <f t="shared" si="418"/>
        <v>0</v>
      </c>
      <c r="V871" s="39">
        <f t="shared" si="418"/>
        <v>0</v>
      </c>
      <c r="W871" s="39">
        <f t="shared" si="418"/>
        <v>0</v>
      </c>
      <c r="X871" s="39">
        <f t="shared" si="418"/>
        <v>0</v>
      </c>
      <c r="Y871" s="39">
        <f t="shared" si="418"/>
        <v>0</v>
      </c>
      <c r="Z871" s="39">
        <f t="shared" si="418"/>
        <v>24356806.759999998</v>
      </c>
      <c r="AA871" s="39">
        <f t="shared" si="418"/>
        <v>61252193.239999995</v>
      </c>
      <c r="AB871" s="40">
        <f>Z871/D871</f>
        <v>0.28451222137859333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1656000</v>
      </c>
      <c r="C872" s="31">
        <f>[1]consoCURRENT!F17924</f>
        <v>0</v>
      </c>
      <c r="D872" s="31">
        <f>[1]consoCURRENT!G17924</f>
        <v>1656000</v>
      </c>
      <c r="E872" s="31">
        <f>[1]consoCURRENT!H17924</f>
        <v>458854.62999999995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127655.03999999999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9">SUM(M872:Y872)</f>
        <v>458854.62999999995</v>
      </c>
      <c r="AA872" s="31">
        <f>D872-Z872</f>
        <v>1197145.3700000001</v>
      </c>
      <c r="AB872" s="37">
        <f>Z872/D872</f>
        <v>0.27708612922705311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20">B872+B871</f>
        <v>87265000</v>
      </c>
      <c r="C873" s="39">
        <f t="shared" si="420"/>
        <v>0</v>
      </c>
      <c r="D873" s="39">
        <f t="shared" si="420"/>
        <v>87265000</v>
      </c>
      <c r="E873" s="39">
        <f t="shared" si="420"/>
        <v>24815661.389999997</v>
      </c>
      <c r="F873" s="39">
        <f t="shared" si="420"/>
        <v>0</v>
      </c>
      <c r="G873" s="39">
        <f t="shared" si="420"/>
        <v>0</v>
      </c>
      <c r="H873" s="39">
        <f t="shared" si="420"/>
        <v>0</v>
      </c>
      <c r="I873" s="39">
        <f t="shared" si="420"/>
        <v>0</v>
      </c>
      <c r="J873" s="39">
        <f t="shared" si="420"/>
        <v>0</v>
      </c>
      <c r="K873" s="39">
        <f t="shared" si="420"/>
        <v>0</v>
      </c>
      <c r="L873" s="39">
        <f t="shared" si="420"/>
        <v>0</v>
      </c>
      <c r="M873" s="39">
        <f t="shared" si="420"/>
        <v>0</v>
      </c>
      <c r="N873" s="39">
        <f t="shared" si="420"/>
        <v>9407183.1799999997</v>
      </c>
      <c r="O873" s="39">
        <f t="shared" si="420"/>
        <v>8223895.2800000003</v>
      </c>
      <c r="P873" s="39">
        <f t="shared" si="420"/>
        <v>7184582.9299999997</v>
      </c>
      <c r="Q873" s="39">
        <f t="shared" si="420"/>
        <v>0</v>
      </c>
      <c r="R873" s="39">
        <f t="shared" si="420"/>
        <v>0</v>
      </c>
      <c r="S873" s="39">
        <f t="shared" si="420"/>
        <v>0</v>
      </c>
      <c r="T873" s="39">
        <f t="shared" si="420"/>
        <v>0</v>
      </c>
      <c r="U873" s="39">
        <f t="shared" si="420"/>
        <v>0</v>
      </c>
      <c r="V873" s="39">
        <f t="shared" si="420"/>
        <v>0</v>
      </c>
      <c r="W873" s="39">
        <f t="shared" si="420"/>
        <v>0</v>
      </c>
      <c r="X873" s="39">
        <f t="shared" si="420"/>
        <v>0</v>
      </c>
      <c r="Y873" s="39">
        <f t="shared" si="420"/>
        <v>0</v>
      </c>
      <c r="Z873" s="39">
        <f t="shared" si="420"/>
        <v>24815661.389999997</v>
      </c>
      <c r="AA873" s="39">
        <f t="shared" si="420"/>
        <v>62449338.609999992</v>
      </c>
      <c r="AB873" s="40">
        <f>Z873/D873</f>
        <v>0.28437129880249812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3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5">
      <c r="A877" s="36" t="s">
        <v>34</v>
      </c>
      <c r="B877" s="31">
        <f>[1]consoCURRENT!E17985</f>
        <v>12397000</v>
      </c>
      <c r="C877" s="31">
        <f>[1]consoCURRENT!F17985</f>
        <v>0</v>
      </c>
      <c r="D877" s="31">
        <f>[1]consoCURRENT!G17985</f>
        <v>12397000</v>
      </c>
      <c r="E877" s="31">
        <f>[1]consoCURRENT!H17985</f>
        <v>2782529.56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1127111.4100000001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2782529.56</v>
      </c>
      <c r="AA877" s="31">
        <f>D877-Z877</f>
        <v>9614470.4399999995</v>
      </c>
      <c r="AB877" s="37">
        <f>Z877/D877</f>
        <v>0.22445184802774865</v>
      </c>
      <c r="AC877" s="32"/>
    </row>
    <row r="878" spans="1:29" s="33" customFormat="1" ht="18" customHeight="1" x14ac:dyDescent="0.25">
      <c r="A878" s="36" t="s">
        <v>35</v>
      </c>
      <c r="B878" s="31">
        <f>[1]consoCURRENT!E18098</f>
        <v>23322000</v>
      </c>
      <c r="C878" s="31">
        <f>[1]consoCURRENT!F18098</f>
        <v>0</v>
      </c>
      <c r="D878" s="31">
        <f>[1]consoCURRENT!G18098</f>
        <v>23322000</v>
      </c>
      <c r="E878" s="31">
        <f>[1]consoCURRENT!H18098</f>
        <v>3113903.81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1540867.6700000002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1">SUM(M878:Y878)</f>
        <v>3113903.81</v>
      </c>
      <c r="AA878" s="31">
        <f>D878-Z878</f>
        <v>20208096.190000001</v>
      </c>
      <c r="AB878" s="37">
        <f>Z878/D878</f>
        <v>0.13351787196638368</v>
      </c>
      <c r="AC878" s="32"/>
    </row>
    <row r="879" spans="1:29" s="33" customFormat="1" ht="18" customHeight="1" x14ac:dyDescent="0.25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1"/>
        <v>0</v>
      </c>
      <c r="AA879" s="31">
        <f>D879-Z879</f>
        <v>0</v>
      </c>
      <c r="AB879" s="37"/>
      <c r="AC879" s="32"/>
    </row>
    <row r="880" spans="1:29" s="33" customFormat="1" ht="18" customHeight="1" x14ac:dyDescent="0.25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1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22">SUM(B877:B880)</f>
        <v>35719000</v>
      </c>
      <c r="C881" s="39">
        <f t="shared" si="422"/>
        <v>0</v>
      </c>
      <c r="D881" s="39">
        <f t="shared" si="422"/>
        <v>35719000</v>
      </c>
      <c r="E881" s="39">
        <f t="shared" si="422"/>
        <v>5896433.3700000001</v>
      </c>
      <c r="F881" s="39">
        <f t="shared" si="422"/>
        <v>0</v>
      </c>
      <c r="G881" s="39">
        <f t="shared" si="422"/>
        <v>0</v>
      </c>
      <c r="H881" s="39">
        <f t="shared" si="422"/>
        <v>0</v>
      </c>
      <c r="I881" s="39">
        <f t="shared" si="422"/>
        <v>0</v>
      </c>
      <c r="J881" s="39">
        <f t="shared" si="422"/>
        <v>0</v>
      </c>
      <c r="K881" s="39">
        <f t="shared" si="422"/>
        <v>0</v>
      </c>
      <c r="L881" s="39">
        <f t="shared" si="422"/>
        <v>0</v>
      </c>
      <c r="M881" s="39">
        <f t="shared" si="422"/>
        <v>0</v>
      </c>
      <c r="N881" s="39">
        <f t="shared" si="422"/>
        <v>609190.86</v>
      </c>
      <c r="O881" s="39">
        <f t="shared" si="422"/>
        <v>2619263.4299999997</v>
      </c>
      <c r="P881" s="39">
        <f t="shared" si="422"/>
        <v>2667979.08</v>
      </c>
      <c r="Q881" s="39">
        <f t="shared" si="422"/>
        <v>0</v>
      </c>
      <c r="R881" s="39">
        <f t="shared" si="422"/>
        <v>0</v>
      </c>
      <c r="S881" s="39">
        <f t="shared" si="422"/>
        <v>0</v>
      </c>
      <c r="T881" s="39">
        <f t="shared" si="422"/>
        <v>0</v>
      </c>
      <c r="U881" s="39">
        <f t="shared" si="422"/>
        <v>0</v>
      </c>
      <c r="V881" s="39">
        <f t="shared" si="422"/>
        <v>0</v>
      </c>
      <c r="W881" s="39">
        <f t="shared" si="422"/>
        <v>0</v>
      </c>
      <c r="X881" s="39">
        <f t="shared" si="422"/>
        <v>0</v>
      </c>
      <c r="Y881" s="39">
        <f t="shared" si="422"/>
        <v>0</v>
      </c>
      <c r="Z881" s="39">
        <f t="shared" si="422"/>
        <v>5896433.3700000001</v>
      </c>
      <c r="AA881" s="39">
        <f t="shared" si="422"/>
        <v>29822566.630000003</v>
      </c>
      <c r="AB881" s="40">
        <f>Z881/D881</f>
        <v>0.16507834401858956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583000</v>
      </c>
      <c r="C882" s="31">
        <f>[1]consoCURRENT!F18137</f>
        <v>0</v>
      </c>
      <c r="D882" s="31">
        <f>[1]consoCURRENT!G18137</f>
        <v>583000</v>
      </c>
      <c r="E882" s="31">
        <f>[1]consoCURRENT!H18137</f>
        <v>89097.600000000006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44548.800000000003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3">SUM(M882:Y882)</f>
        <v>89097.600000000006</v>
      </c>
      <c r="AA882" s="31">
        <f>D882-Z882</f>
        <v>493902.4</v>
      </c>
      <c r="AB882" s="37">
        <f>Z882/D882</f>
        <v>0.15282607204116638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24">B882+B881</f>
        <v>36302000</v>
      </c>
      <c r="C883" s="39">
        <f t="shared" si="424"/>
        <v>0</v>
      </c>
      <c r="D883" s="39">
        <f t="shared" si="424"/>
        <v>36302000</v>
      </c>
      <c r="E883" s="39">
        <f t="shared" si="424"/>
        <v>5985530.9699999997</v>
      </c>
      <c r="F883" s="39">
        <f t="shared" si="424"/>
        <v>0</v>
      </c>
      <c r="G883" s="39">
        <f t="shared" si="424"/>
        <v>0</v>
      </c>
      <c r="H883" s="39">
        <f t="shared" si="424"/>
        <v>0</v>
      </c>
      <c r="I883" s="39">
        <f t="shared" si="424"/>
        <v>0</v>
      </c>
      <c r="J883" s="39">
        <f t="shared" si="424"/>
        <v>0</v>
      </c>
      <c r="K883" s="39">
        <f t="shared" si="424"/>
        <v>0</v>
      </c>
      <c r="L883" s="39">
        <f t="shared" si="424"/>
        <v>0</v>
      </c>
      <c r="M883" s="39">
        <f t="shared" si="424"/>
        <v>0</v>
      </c>
      <c r="N883" s="39">
        <f t="shared" si="424"/>
        <v>609190.86</v>
      </c>
      <c r="O883" s="39">
        <f t="shared" si="424"/>
        <v>2663812.2299999995</v>
      </c>
      <c r="P883" s="39">
        <f t="shared" si="424"/>
        <v>2712527.88</v>
      </c>
      <c r="Q883" s="39">
        <f t="shared" si="424"/>
        <v>0</v>
      </c>
      <c r="R883" s="39">
        <f t="shared" si="424"/>
        <v>0</v>
      </c>
      <c r="S883" s="39">
        <f t="shared" si="424"/>
        <v>0</v>
      </c>
      <c r="T883" s="39">
        <f t="shared" si="424"/>
        <v>0</v>
      </c>
      <c r="U883" s="39">
        <f t="shared" si="424"/>
        <v>0</v>
      </c>
      <c r="V883" s="39">
        <f t="shared" si="424"/>
        <v>0</v>
      </c>
      <c r="W883" s="39">
        <f t="shared" si="424"/>
        <v>0</v>
      </c>
      <c r="X883" s="39">
        <f t="shared" si="424"/>
        <v>0</v>
      </c>
      <c r="Y883" s="39">
        <f t="shared" si="424"/>
        <v>0</v>
      </c>
      <c r="Z883" s="39">
        <f t="shared" si="424"/>
        <v>5985530.9699999997</v>
      </c>
      <c r="AA883" s="39">
        <f t="shared" si="424"/>
        <v>30316469.030000001</v>
      </c>
      <c r="AB883" s="40">
        <f>Z883/D883</f>
        <v>0.16488157594622885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3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8" customHeight="1" x14ac:dyDescent="0.25">
      <c r="A887" s="36" t="s">
        <v>34</v>
      </c>
      <c r="B887" s="31">
        <f>[1]consoCURRENT!E18198</f>
        <v>4632000</v>
      </c>
      <c r="C887" s="31">
        <f>[1]consoCURRENT!F18198</f>
        <v>0</v>
      </c>
      <c r="D887" s="31">
        <f>[1]consoCURRENT!G18198</f>
        <v>4632000</v>
      </c>
      <c r="E887" s="31">
        <f>[1]consoCURRENT!H18198</f>
        <v>1783534.39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598343.5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1783534.3900000001</v>
      </c>
      <c r="AA887" s="31">
        <f>D887-Z887</f>
        <v>2848465.61</v>
      </c>
      <c r="AB887" s="37">
        <f>Z887/D887</f>
        <v>0.38504628454231438</v>
      </c>
      <c r="AC887" s="32"/>
    </row>
    <row r="888" spans="1:29" s="33" customFormat="1" ht="18" customHeight="1" x14ac:dyDescent="0.25">
      <c r="A888" s="36" t="s">
        <v>35</v>
      </c>
      <c r="B888" s="31">
        <f>[1]consoCURRENT!E18311</f>
        <v>22788000</v>
      </c>
      <c r="C888" s="31">
        <f>[1]consoCURRENT!F18311</f>
        <v>0</v>
      </c>
      <c r="D888" s="31">
        <f>[1]consoCURRENT!G18311</f>
        <v>22788000</v>
      </c>
      <c r="E888" s="31">
        <f>[1]consoCURRENT!H18311</f>
        <v>9392955.9000000004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4406461.12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25">SUM(M888:Y888)</f>
        <v>9392955.9000000004</v>
      </c>
      <c r="AA888" s="31">
        <f>D888-Z888</f>
        <v>13395044.1</v>
      </c>
      <c r="AB888" s="37">
        <f>Z888/D888</f>
        <v>0.41218869141653502</v>
      </c>
      <c r="AC888" s="32"/>
    </row>
    <row r="889" spans="1:29" s="33" customFormat="1" ht="18" customHeight="1" x14ac:dyDescent="0.25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25"/>
        <v>0</v>
      </c>
      <c r="AA889" s="31">
        <f>D889-Z889</f>
        <v>0</v>
      </c>
      <c r="AB889" s="37"/>
      <c r="AC889" s="32"/>
    </row>
    <row r="890" spans="1:29" s="33" customFormat="1" ht="18" customHeight="1" x14ac:dyDescent="0.25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25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6">SUM(B887:B890)</f>
        <v>27420000</v>
      </c>
      <c r="C891" s="39">
        <f t="shared" si="426"/>
        <v>0</v>
      </c>
      <c r="D891" s="39">
        <f t="shared" si="426"/>
        <v>27420000</v>
      </c>
      <c r="E891" s="39">
        <f t="shared" si="426"/>
        <v>11176490.290000001</v>
      </c>
      <c r="F891" s="39">
        <f t="shared" si="426"/>
        <v>0</v>
      </c>
      <c r="G891" s="39">
        <f t="shared" si="426"/>
        <v>0</v>
      </c>
      <c r="H891" s="39">
        <f t="shared" si="426"/>
        <v>0</v>
      </c>
      <c r="I891" s="39">
        <f t="shared" si="426"/>
        <v>0</v>
      </c>
      <c r="J891" s="39">
        <f t="shared" si="426"/>
        <v>0</v>
      </c>
      <c r="K891" s="39">
        <f t="shared" si="426"/>
        <v>0</v>
      </c>
      <c r="L891" s="39">
        <f t="shared" si="426"/>
        <v>0</v>
      </c>
      <c r="M891" s="39">
        <f t="shared" si="426"/>
        <v>0</v>
      </c>
      <c r="N891" s="39">
        <f t="shared" si="426"/>
        <v>907839.83</v>
      </c>
      <c r="O891" s="39">
        <f t="shared" si="426"/>
        <v>5263845.84</v>
      </c>
      <c r="P891" s="39">
        <f t="shared" si="426"/>
        <v>5004804.62</v>
      </c>
      <c r="Q891" s="39">
        <f t="shared" si="426"/>
        <v>0</v>
      </c>
      <c r="R891" s="39">
        <f t="shared" si="426"/>
        <v>0</v>
      </c>
      <c r="S891" s="39">
        <f t="shared" si="426"/>
        <v>0</v>
      </c>
      <c r="T891" s="39">
        <f t="shared" si="426"/>
        <v>0</v>
      </c>
      <c r="U891" s="39">
        <f t="shared" si="426"/>
        <v>0</v>
      </c>
      <c r="V891" s="39">
        <f t="shared" si="426"/>
        <v>0</v>
      </c>
      <c r="W891" s="39">
        <f t="shared" si="426"/>
        <v>0</v>
      </c>
      <c r="X891" s="39">
        <f t="shared" si="426"/>
        <v>0</v>
      </c>
      <c r="Y891" s="39">
        <f t="shared" si="426"/>
        <v>0</v>
      </c>
      <c r="Z891" s="39">
        <f t="shared" si="426"/>
        <v>11176490.290000001</v>
      </c>
      <c r="AA891" s="39">
        <f t="shared" si="426"/>
        <v>16243509.709999999</v>
      </c>
      <c r="AB891" s="40">
        <f>Z891/D891</f>
        <v>0.40760358460977392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74000</v>
      </c>
      <c r="C892" s="31">
        <f>[1]consoCURRENT!F18350</f>
        <v>0</v>
      </c>
      <c r="D892" s="31">
        <f>[1]consoCURRENT!G18350</f>
        <v>74000</v>
      </c>
      <c r="E892" s="31">
        <f>[1]consoCURRENT!H18350</f>
        <v>19572.84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6524.28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7">SUM(M892:Y892)</f>
        <v>19572.84</v>
      </c>
      <c r="AA892" s="31">
        <f>D892-Z892</f>
        <v>54427.16</v>
      </c>
      <c r="AB892" s="37">
        <f>Z892/D892</f>
        <v>0.26449783783783781</v>
      </c>
      <c r="AC892" s="32"/>
    </row>
    <row r="893" spans="1:29" s="33" customFormat="1" ht="18" customHeight="1" x14ac:dyDescent="0.25">
      <c r="A893" s="38" t="s">
        <v>40</v>
      </c>
      <c r="B893" s="39">
        <f t="shared" ref="B893:AA893" si="428">B892+B891</f>
        <v>27494000</v>
      </c>
      <c r="C893" s="39">
        <f t="shared" si="428"/>
        <v>0</v>
      </c>
      <c r="D893" s="39">
        <f t="shared" si="428"/>
        <v>27494000</v>
      </c>
      <c r="E893" s="39">
        <f t="shared" si="428"/>
        <v>11196063.130000001</v>
      </c>
      <c r="F893" s="39">
        <f t="shared" si="428"/>
        <v>0</v>
      </c>
      <c r="G893" s="39">
        <f t="shared" si="428"/>
        <v>0</v>
      </c>
      <c r="H893" s="39">
        <f t="shared" si="428"/>
        <v>0</v>
      </c>
      <c r="I893" s="39">
        <f t="shared" si="428"/>
        <v>0</v>
      </c>
      <c r="J893" s="39">
        <f t="shared" si="428"/>
        <v>0</v>
      </c>
      <c r="K893" s="39">
        <f t="shared" si="428"/>
        <v>0</v>
      </c>
      <c r="L893" s="39">
        <f t="shared" si="428"/>
        <v>0</v>
      </c>
      <c r="M893" s="39">
        <f t="shared" si="428"/>
        <v>0</v>
      </c>
      <c r="N893" s="39">
        <f t="shared" si="428"/>
        <v>907839.83</v>
      </c>
      <c r="O893" s="39">
        <f t="shared" si="428"/>
        <v>5276894.3999999994</v>
      </c>
      <c r="P893" s="39">
        <f t="shared" si="428"/>
        <v>5011328.9000000004</v>
      </c>
      <c r="Q893" s="39">
        <f t="shared" si="428"/>
        <v>0</v>
      </c>
      <c r="R893" s="39">
        <f t="shared" si="428"/>
        <v>0</v>
      </c>
      <c r="S893" s="39">
        <f t="shared" si="428"/>
        <v>0</v>
      </c>
      <c r="T893" s="39">
        <f t="shared" si="428"/>
        <v>0</v>
      </c>
      <c r="U893" s="39">
        <f t="shared" si="428"/>
        <v>0</v>
      </c>
      <c r="V893" s="39">
        <f t="shared" si="428"/>
        <v>0</v>
      </c>
      <c r="W893" s="39">
        <f t="shared" si="428"/>
        <v>0</v>
      </c>
      <c r="X893" s="39">
        <f t="shared" si="428"/>
        <v>0</v>
      </c>
      <c r="Y893" s="39">
        <f t="shared" si="428"/>
        <v>0</v>
      </c>
      <c r="Z893" s="39">
        <f t="shared" si="428"/>
        <v>11196063.130000001</v>
      </c>
      <c r="AA893" s="39">
        <f t="shared" si="428"/>
        <v>16297936.869999999</v>
      </c>
      <c r="AB893" s="40">
        <f>Z893/D893</f>
        <v>0.40721841601804032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3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5">
      <c r="A900" s="36" t="s">
        <v>34</v>
      </c>
      <c r="B900" s="31">
        <f t="shared" ref="B900:Q903" si="429">B910+B920+B930+B940+B950+B960+B970+B980+B990+B1000+B1010+B1020+B1030+B1040+B1050+B1060+B1070</f>
        <v>0</v>
      </c>
      <c r="C900" s="31">
        <f t="shared" si="429"/>
        <v>0</v>
      </c>
      <c r="D900" s="31">
        <f>D910+D920+D930+D940+D950+D960+D970+D980+D990+D1000+D1010+D1020+D1030+D1040+D1050+D1060+D1070</f>
        <v>0</v>
      </c>
      <c r="E900" s="31">
        <f t="shared" ref="E900:Y903" si="430">E910+E920+E930+E940+E950+E960+E970+E980+E990+E1000+E1010+E1020+E1030+E1040+E1050+E1060+E1070</f>
        <v>0</v>
      </c>
      <c r="F900" s="31">
        <f t="shared" si="430"/>
        <v>0</v>
      </c>
      <c r="G900" s="31">
        <f t="shared" si="430"/>
        <v>0</v>
      </c>
      <c r="H900" s="31">
        <f t="shared" si="430"/>
        <v>0</v>
      </c>
      <c r="I900" s="31">
        <f t="shared" si="430"/>
        <v>0</v>
      </c>
      <c r="J900" s="31">
        <f t="shared" si="430"/>
        <v>0</v>
      </c>
      <c r="K900" s="31">
        <f t="shared" si="430"/>
        <v>0</v>
      </c>
      <c r="L900" s="31">
        <f t="shared" si="430"/>
        <v>0</v>
      </c>
      <c r="M900" s="31">
        <f t="shared" si="430"/>
        <v>0</v>
      </c>
      <c r="N900" s="31">
        <f t="shared" si="430"/>
        <v>0</v>
      </c>
      <c r="O900" s="31">
        <f t="shared" si="430"/>
        <v>0</v>
      </c>
      <c r="P900" s="31">
        <f t="shared" si="430"/>
        <v>0</v>
      </c>
      <c r="Q900" s="31">
        <f t="shared" si="430"/>
        <v>0</v>
      </c>
      <c r="R900" s="31">
        <f t="shared" si="430"/>
        <v>0</v>
      </c>
      <c r="S900" s="31">
        <f t="shared" si="430"/>
        <v>0</v>
      </c>
      <c r="T900" s="31">
        <f t="shared" si="430"/>
        <v>0</v>
      </c>
      <c r="U900" s="31">
        <f t="shared" si="430"/>
        <v>0</v>
      </c>
      <c r="V900" s="31">
        <f t="shared" si="430"/>
        <v>0</v>
      </c>
      <c r="W900" s="31">
        <f t="shared" si="430"/>
        <v>0</v>
      </c>
      <c r="X900" s="31">
        <f t="shared" si="430"/>
        <v>0</v>
      </c>
      <c r="Y900" s="31">
        <f t="shared" si="430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5">
      <c r="A901" s="36" t="s">
        <v>35</v>
      </c>
      <c r="B901" s="31">
        <f t="shared" si="429"/>
        <v>3600416000</v>
      </c>
      <c r="C901" s="31">
        <f t="shared" si="429"/>
        <v>1.1641532182693481E-10</v>
      </c>
      <c r="D901" s="31">
        <f t="shared" si="429"/>
        <v>3600416000</v>
      </c>
      <c r="E901" s="31">
        <f t="shared" si="429"/>
        <v>763012809.57000005</v>
      </c>
      <c r="F901" s="31">
        <f t="shared" si="429"/>
        <v>0</v>
      </c>
      <c r="G901" s="31">
        <f t="shared" si="429"/>
        <v>0</v>
      </c>
      <c r="H901" s="31">
        <f t="shared" si="429"/>
        <v>0</v>
      </c>
      <c r="I901" s="31">
        <f t="shared" si="429"/>
        <v>0</v>
      </c>
      <c r="J901" s="31">
        <f t="shared" si="429"/>
        <v>0</v>
      </c>
      <c r="K901" s="31">
        <f t="shared" si="429"/>
        <v>0</v>
      </c>
      <c r="L901" s="31">
        <f t="shared" si="429"/>
        <v>0</v>
      </c>
      <c r="M901" s="31">
        <f t="shared" si="429"/>
        <v>0</v>
      </c>
      <c r="N901" s="31">
        <f t="shared" si="429"/>
        <v>64833806.670000002</v>
      </c>
      <c r="O901" s="31">
        <f t="shared" si="429"/>
        <v>528915524.76000005</v>
      </c>
      <c r="P901" s="31">
        <f t="shared" si="429"/>
        <v>169263478.14000005</v>
      </c>
      <c r="Q901" s="31">
        <f t="shared" si="429"/>
        <v>0</v>
      </c>
      <c r="R901" s="31">
        <f t="shared" si="430"/>
        <v>0</v>
      </c>
      <c r="S901" s="31">
        <f t="shared" si="430"/>
        <v>0</v>
      </c>
      <c r="T901" s="31">
        <f t="shared" si="430"/>
        <v>0</v>
      </c>
      <c r="U901" s="31">
        <f t="shared" si="430"/>
        <v>0</v>
      </c>
      <c r="V901" s="31">
        <f t="shared" si="430"/>
        <v>0</v>
      </c>
      <c r="W901" s="31">
        <f t="shared" si="430"/>
        <v>0</v>
      </c>
      <c r="X901" s="31">
        <f t="shared" si="430"/>
        <v>0</v>
      </c>
      <c r="Y901" s="31">
        <f t="shared" si="430"/>
        <v>0</v>
      </c>
      <c r="Z901" s="31">
        <f t="shared" ref="Z901:Z903" si="431">SUM(M901:Y901)</f>
        <v>763012809.57000017</v>
      </c>
      <c r="AA901" s="31">
        <f>D901-Z901</f>
        <v>2837403190.4299998</v>
      </c>
      <c r="AB901" s="37">
        <f>Z901/D901</f>
        <v>0.21192351371897031</v>
      </c>
      <c r="AC901" s="32"/>
    </row>
    <row r="902" spans="1:29" s="33" customFormat="1" ht="18" customHeight="1" x14ac:dyDescent="0.25">
      <c r="A902" s="36" t="s">
        <v>36</v>
      </c>
      <c r="B902" s="31">
        <f t="shared" si="429"/>
        <v>0</v>
      </c>
      <c r="C902" s="31">
        <f t="shared" si="429"/>
        <v>0</v>
      </c>
      <c r="D902" s="31">
        <f t="shared" si="429"/>
        <v>0</v>
      </c>
      <c r="E902" s="31">
        <f t="shared" si="429"/>
        <v>0</v>
      </c>
      <c r="F902" s="31">
        <f t="shared" si="429"/>
        <v>0</v>
      </c>
      <c r="G902" s="31">
        <f t="shared" si="429"/>
        <v>0</v>
      </c>
      <c r="H902" s="31">
        <f t="shared" si="429"/>
        <v>0</v>
      </c>
      <c r="I902" s="31">
        <f t="shared" si="429"/>
        <v>0</v>
      </c>
      <c r="J902" s="31">
        <f t="shared" si="429"/>
        <v>0</v>
      </c>
      <c r="K902" s="31">
        <f t="shared" si="429"/>
        <v>0</v>
      </c>
      <c r="L902" s="31">
        <f t="shared" si="429"/>
        <v>0</v>
      </c>
      <c r="M902" s="31">
        <f t="shared" si="429"/>
        <v>0</v>
      </c>
      <c r="N902" s="31">
        <f t="shared" si="429"/>
        <v>0</v>
      </c>
      <c r="O902" s="31">
        <f t="shared" si="429"/>
        <v>0</v>
      </c>
      <c r="P902" s="31">
        <f t="shared" si="429"/>
        <v>0</v>
      </c>
      <c r="Q902" s="31">
        <f t="shared" si="429"/>
        <v>0</v>
      </c>
      <c r="R902" s="31">
        <f t="shared" si="430"/>
        <v>0</v>
      </c>
      <c r="S902" s="31">
        <f t="shared" si="430"/>
        <v>0</v>
      </c>
      <c r="T902" s="31">
        <f t="shared" si="430"/>
        <v>0</v>
      </c>
      <c r="U902" s="31">
        <f t="shared" si="430"/>
        <v>0</v>
      </c>
      <c r="V902" s="31">
        <f t="shared" si="430"/>
        <v>0</v>
      </c>
      <c r="W902" s="31">
        <f t="shared" si="430"/>
        <v>0</v>
      </c>
      <c r="X902" s="31">
        <f t="shared" si="430"/>
        <v>0</v>
      </c>
      <c r="Y902" s="31">
        <f t="shared" si="430"/>
        <v>0</v>
      </c>
      <c r="Z902" s="31">
        <f t="shared" si="431"/>
        <v>0</v>
      </c>
      <c r="AA902" s="31">
        <f>D902-Z902</f>
        <v>0</v>
      </c>
      <c r="AB902" s="37"/>
      <c r="AC902" s="32"/>
    </row>
    <row r="903" spans="1:29" s="33" customFormat="1" ht="18" customHeight="1" x14ac:dyDescent="0.25">
      <c r="A903" s="36" t="s">
        <v>37</v>
      </c>
      <c r="B903" s="31">
        <f t="shared" si="429"/>
        <v>0</v>
      </c>
      <c r="C903" s="31">
        <f t="shared" si="429"/>
        <v>0</v>
      </c>
      <c r="D903" s="31">
        <f t="shared" si="429"/>
        <v>0</v>
      </c>
      <c r="E903" s="31">
        <f t="shared" si="429"/>
        <v>0</v>
      </c>
      <c r="F903" s="31">
        <f t="shared" si="429"/>
        <v>0</v>
      </c>
      <c r="G903" s="31">
        <f t="shared" si="429"/>
        <v>0</v>
      </c>
      <c r="H903" s="31">
        <f t="shared" si="429"/>
        <v>0</v>
      </c>
      <c r="I903" s="31">
        <f t="shared" si="429"/>
        <v>0</v>
      </c>
      <c r="J903" s="31">
        <f t="shared" si="429"/>
        <v>0</v>
      </c>
      <c r="K903" s="31">
        <f t="shared" si="429"/>
        <v>0</v>
      </c>
      <c r="L903" s="31">
        <f t="shared" si="429"/>
        <v>0</v>
      </c>
      <c r="M903" s="31">
        <f t="shared" si="429"/>
        <v>0</v>
      </c>
      <c r="N903" s="31">
        <f t="shared" si="429"/>
        <v>0</v>
      </c>
      <c r="O903" s="31">
        <f t="shared" si="429"/>
        <v>0</v>
      </c>
      <c r="P903" s="31">
        <f t="shared" si="429"/>
        <v>0</v>
      </c>
      <c r="Q903" s="31">
        <f t="shared" si="429"/>
        <v>0</v>
      </c>
      <c r="R903" s="31">
        <f t="shared" si="430"/>
        <v>0</v>
      </c>
      <c r="S903" s="31">
        <f t="shared" si="430"/>
        <v>0</v>
      </c>
      <c r="T903" s="31">
        <f t="shared" si="430"/>
        <v>0</v>
      </c>
      <c r="U903" s="31">
        <f t="shared" si="430"/>
        <v>0</v>
      </c>
      <c r="V903" s="31">
        <f t="shared" si="430"/>
        <v>0</v>
      </c>
      <c r="W903" s="31">
        <f t="shared" si="430"/>
        <v>0</v>
      </c>
      <c r="X903" s="31">
        <f t="shared" si="430"/>
        <v>0</v>
      </c>
      <c r="Y903" s="31">
        <f t="shared" si="430"/>
        <v>0</v>
      </c>
      <c r="Z903" s="31">
        <f t="shared" si="431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" si="432">SUM(B900:B903)</f>
        <v>3600416000</v>
      </c>
      <c r="C904" s="39">
        <f t="shared" ref="C904" si="433">SUM(C900:C903)</f>
        <v>1.1641532182693481E-10</v>
      </c>
      <c r="D904" s="39">
        <f>SUM(D900:D903)</f>
        <v>3600416000</v>
      </c>
      <c r="E904" s="39">
        <f t="shared" ref="E904:AA904" si="434">SUM(E900:E903)</f>
        <v>763012809.57000005</v>
      </c>
      <c r="F904" s="39">
        <f t="shared" si="434"/>
        <v>0</v>
      </c>
      <c r="G904" s="39">
        <f t="shared" si="434"/>
        <v>0</v>
      </c>
      <c r="H904" s="39">
        <f t="shared" si="434"/>
        <v>0</v>
      </c>
      <c r="I904" s="39">
        <f t="shared" si="434"/>
        <v>0</v>
      </c>
      <c r="J904" s="39">
        <f t="shared" si="434"/>
        <v>0</v>
      </c>
      <c r="K904" s="39">
        <f t="shared" si="434"/>
        <v>0</v>
      </c>
      <c r="L904" s="39">
        <f t="shared" si="434"/>
        <v>0</v>
      </c>
      <c r="M904" s="39">
        <f t="shared" si="434"/>
        <v>0</v>
      </c>
      <c r="N904" s="39">
        <f t="shared" si="434"/>
        <v>64833806.670000002</v>
      </c>
      <c r="O904" s="39">
        <f t="shared" si="434"/>
        <v>528915524.76000005</v>
      </c>
      <c r="P904" s="39">
        <f t="shared" si="434"/>
        <v>169263478.14000005</v>
      </c>
      <c r="Q904" s="39">
        <f t="shared" si="434"/>
        <v>0</v>
      </c>
      <c r="R904" s="39">
        <f t="shared" si="434"/>
        <v>0</v>
      </c>
      <c r="S904" s="39">
        <f t="shared" si="434"/>
        <v>0</v>
      </c>
      <c r="T904" s="39">
        <f t="shared" si="434"/>
        <v>0</v>
      </c>
      <c r="U904" s="39">
        <f t="shared" si="434"/>
        <v>0</v>
      </c>
      <c r="V904" s="39">
        <f t="shared" si="434"/>
        <v>0</v>
      </c>
      <c r="W904" s="39">
        <f t="shared" si="434"/>
        <v>0</v>
      </c>
      <c r="X904" s="39">
        <f t="shared" si="434"/>
        <v>0</v>
      </c>
      <c r="Y904" s="39">
        <f t="shared" si="434"/>
        <v>0</v>
      </c>
      <c r="Z904" s="39">
        <f t="shared" si="434"/>
        <v>763012809.57000017</v>
      </c>
      <c r="AA904" s="39">
        <f t="shared" si="434"/>
        <v>2837403190.4299998</v>
      </c>
      <c r="AB904" s="40">
        <f>Z904/D904</f>
        <v>0.21192351371897031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35">B915+B925+B935+B945+B955+B965+B975+B985+B995+B1005+B1015+B1025+B1035+B1045+B1055+B1065+B1075</f>
        <v>0</v>
      </c>
      <c r="C905" s="31">
        <f t="shared" si="435"/>
        <v>0</v>
      </c>
      <c r="D905" s="31">
        <f t="shared" si="435"/>
        <v>0</v>
      </c>
      <c r="E905" s="31">
        <f t="shared" si="435"/>
        <v>0</v>
      </c>
      <c r="F905" s="31">
        <f t="shared" si="435"/>
        <v>0</v>
      </c>
      <c r="G905" s="31">
        <f t="shared" si="435"/>
        <v>0</v>
      </c>
      <c r="H905" s="31">
        <f t="shared" si="435"/>
        <v>0</v>
      </c>
      <c r="I905" s="31">
        <f t="shared" si="435"/>
        <v>0</v>
      </c>
      <c r="J905" s="31">
        <f t="shared" si="435"/>
        <v>0</v>
      </c>
      <c r="K905" s="31">
        <f t="shared" si="435"/>
        <v>0</v>
      </c>
      <c r="L905" s="31">
        <f t="shared" si="435"/>
        <v>0</v>
      </c>
      <c r="M905" s="31">
        <f t="shared" si="435"/>
        <v>0</v>
      </c>
      <c r="N905" s="31">
        <f t="shared" si="435"/>
        <v>0</v>
      </c>
      <c r="O905" s="31">
        <f t="shared" si="435"/>
        <v>0</v>
      </c>
      <c r="P905" s="31">
        <f t="shared" si="435"/>
        <v>0</v>
      </c>
      <c r="Q905" s="31">
        <f t="shared" si="435"/>
        <v>0</v>
      </c>
      <c r="R905" s="31">
        <f t="shared" si="435"/>
        <v>0</v>
      </c>
      <c r="S905" s="31">
        <f t="shared" si="435"/>
        <v>0</v>
      </c>
      <c r="T905" s="31">
        <f t="shared" si="435"/>
        <v>0</v>
      </c>
      <c r="U905" s="31">
        <f t="shared" si="435"/>
        <v>0</v>
      </c>
      <c r="V905" s="31">
        <f t="shared" si="435"/>
        <v>0</v>
      </c>
      <c r="W905" s="31">
        <f t="shared" si="435"/>
        <v>0</v>
      </c>
      <c r="X905" s="31">
        <f t="shared" si="435"/>
        <v>0</v>
      </c>
      <c r="Y905" s="31">
        <f t="shared" si="435"/>
        <v>0</v>
      </c>
      <c r="Z905" s="31">
        <f t="shared" ref="Z905" si="436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7">B905+B904</f>
        <v>3600416000</v>
      </c>
      <c r="C906" s="39">
        <f t="shared" si="437"/>
        <v>1.1641532182693481E-10</v>
      </c>
      <c r="D906" s="39">
        <f>D905+D904</f>
        <v>3600416000</v>
      </c>
      <c r="E906" s="39">
        <f t="shared" ref="E906:AA906" si="438">E905+E904</f>
        <v>763012809.57000005</v>
      </c>
      <c r="F906" s="39">
        <f t="shared" si="438"/>
        <v>0</v>
      </c>
      <c r="G906" s="39">
        <f t="shared" si="438"/>
        <v>0</v>
      </c>
      <c r="H906" s="39">
        <f t="shared" si="438"/>
        <v>0</v>
      </c>
      <c r="I906" s="39">
        <f t="shared" si="438"/>
        <v>0</v>
      </c>
      <c r="J906" s="39">
        <f t="shared" si="438"/>
        <v>0</v>
      </c>
      <c r="K906" s="39">
        <f t="shared" si="438"/>
        <v>0</v>
      </c>
      <c r="L906" s="39">
        <f t="shared" si="438"/>
        <v>0</v>
      </c>
      <c r="M906" s="39">
        <f t="shared" si="438"/>
        <v>0</v>
      </c>
      <c r="N906" s="39">
        <f t="shared" si="438"/>
        <v>64833806.670000002</v>
      </c>
      <c r="O906" s="39">
        <f t="shared" si="438"/>
        <v>528915524.76000005</v>
      </c>
      <c r="P906" s="39">
        <f t="shared" si="438"/>
        <v>169263478.14000005</v>
      </c>
      <c r="Q906" s="39">
        <f t="shared" si="438"/>
        <v>0</v>
      </c>
      <c r="R906" s="39">
        <f t="shared" si="438"/>
        <v>0</v>
      </c>
      <c r="S906" s="39">
        <f t="shared" si="438"/>
        <v>0</v>
      </c>
      <c r="T906" s="39">
        <f t="shared" si="438"/>
        <v>0</v>
      </c>
      <c r="U906" s="39">
        <f t="shared" si="438"/>
        <v>0</v>
      </c>
      <c r="V906" s="39">
        <f t="shared" si="438"/>
        <v>0</v>
      </c>
      <c r="W906" s="39">
        <f t="shared" si="438"/>
        <v>0</v>
      </c>
      <c r="X906" s="39">
        <f t="shared" si="438"/>
        <v>0</v>
      </c>
      <c r="Y906" s="39">
        <f t="shared" si="438"/>
        <v>0</v>
      </c>
      <c r="Z906" s="39">
        <f t="shared" si="438"/>
        <v>763012809.57000017</v>
      </c>
      <c r="AA906" s="39">
        <f t="shared" si="438"/>
        <v>2837403190.4299998</v>
      </c>
      <c r="AB906" s="40">
        <f>Z906/D906</f>
        <v>0.21192351371897031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3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5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4" t="e">
        <f>Z910/D910</f>
        <v>#DIV/0!</v>
      </c>
      <c r="AC910" s="32"/>
    </row>
    <row r="911" spans="1:29" s="33" customFormat="1" ht="18" customHeight="1" x14ac:dyDescent="0.25">
      <c r="A911" s="36" t="s">
        <v>35</v>
      </c>
      <c r="B911" s="31">
        <f>[1]consoCURRENT!E18737</f>
        <v>179479000</v>
      </c>
      <c r="C911" s="31">
        <f>[1]consoCURRENT!F18737</f>
        <v>0</v>
      </c>
      <c r="D911" s="31">
        <f>[1]consoCURRENT!G18737</f>
        <v>179479000</v>
      </c>
      <c r="E911" s="31">
        <f>[1]consoCURRENT!H18737</f>
        <v>1093633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2947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9">SUM(M911:Y911)</f>
        <v>1093633</v>
      </c>
      <c r="AA911" s="31">
        <f>D911-Z911</f>
        <v>178385367</v>
      </c>
      <c r="AB911" s="37">
        <f>Z911/D911</f>
        <v>6.0933758266983884E-3</v>
      </c>
      <c r="AC911" s="32"/>
    </row>
    <row r="912" spans="1:29" s="33" customFormat="1" ht="18" customHeight="1" x14ac:dyDescent="0.25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9"/>
        <v>0</v>
      </c>
      <c r="AA912" s="31">
        <f>D912-Z912</f>
        <v>0</v>
      </c>
      <c r="AB912" s="37"/>
      <c r="AC912" s="32"/>
    </row>
    <row r="913" spans="1:29" s="33" customFormat="1" ht="18" customHeight="1" x14ac:dyDescent="0.25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9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40">SUM(B910:B913)</f>
        <v>179479000</v>
      </c>
      <c r="C914" s="39">
        <f t="shared" si="440"/>
        <v>0</v>
      </c>
      <c r="D914" s="39">
        <f t="shared" si="440"/>
        <v>179479000</v>
      </c>
      <c r="E914" s="39">
        <f t="shared" si="440"/>
        <v>1093633</v>
      </c>
      <c r="F914" s="39">
        <f t="shared" si="440"/>
        <v>0</v>
      </c>
      <c r="G914" s="39">
        <f t="shared" si="440"/>
        <v>0</v>
      </c>
      <c r="H914" s="39">
        <f t="shared" si="440"/>
        <v>0</v>
      </c>
      <c r="I914" s="39">
        <f t="shared" si="440"/>
        <v>0</v>
      </c>
      <c r="J914" s="39">
        <f t="shared" si="440"/>
        <v>0</v>
      </c>
      <c r="K914" s="39">
        <f t="shared" si="440"/>
        <v>0</v>
      </c>
      <c r="L914" s="39">
        <f t="shared" si="440"/>
        <v>0</v>
      </c>
      <c r="M914" s="39">
        <f t="shared" si="440"/>
        <v>0</v>
      </c>
      <c r="N914" s="39">
        <f t="shared" si="440"/>
        <v>1090686</v>
      </c>
      <c r="O914" s="39">
        <f t="shared" si="440"/>
        <v>0</v>
      </c>
      <c r="P914" s="39">
        <f t="shared" si="440"/>
        <v>2947</v>
      </c>
      <c r="Q914" s="39">
        <f t="shared" si="440"/>
        <v>0</v>
      </c>
      <c r="R914" s="39">
        <f t="shared" si="440"/>
        <v>0</v>
      </c>
      <c r="S914" s="39">
        <f t="shared" si="440"/>
        <v>0</v>
      </c>
      <c r="T914" s="39">
        <f t="shared" si="440"/>
        <v>0</v>
      </c>
      <c r="U914" s="39">
        <f t="shared" si="440"/>
        <v>0</v>
      </c>
      <c r="V914" s="39">
        <f t="shared" si="440"/>
        <v>0</v>
      </c>
      <c r="W914" s="39">
        <f t="shared" si="440"/>
        <v>0</v>
      </c>
      <c r="X914" s="39">
        <f t="shared" si="440"/>
        <v>0</v>
      </c>
      <c r="Y914" s="39">
        <f t="shared" si="440"/>
        <v>0</v>
      </c>
      <c r="Z914" s="39">
        <f t="shared" si="440"/>
        <v>1093633</v>
      </c>
      <c r="AA914" s="39">
        <f t="shared" si="440"/>
        <v>178385367</v>
      </c>
      <c r="AB914" s="40">
        <f>Z914/D914</f>
        <v>6.0933758266983884E-3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1">SUM(M915:Y915)</f>
        <v>0</v>
      </c>
      <c r="AA915" s="31">
        <f>D915-Z915</f>
        <v>0</v>
      </c>
      <c r="AB915" s="54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42">B915+B914</f>
        <v>179479000</v>
      </c>
      <c r="C916" s="39">
        <f t="shared" si="442"/>
        <v>0</v>
      </c>
      <c r="D916" s="39">
        <f t="shared" si="442"/>
        <v>179479000</v>
      </c>
      <c r="E916" s="39">
        <f t="shared" si="442"/>
        <v>1093633</v>
      </c>
      <c r="F916" s="39">
        <f t="shared" si="442"/>
        <v>0</v>
      </c>
      <c r="G916" s="39">
        <f t="shared" si="442"/>
        <v>0</v>
      </c>
      <c r="H916" s="39">
        <f t="shared" si="442"/>
        <v>0</v>
      </c>
      <c r="I916" s="39">
        <f t="shared" si="442"/>
        <v>0</v>
      </c>
      <c r="J916" s="39">
        <f t="shared" si="442"/>
        <v>0</v>
      </c>
      <c r="K916" s="39">
        <f t="shared" si="442"/>
        <v>0</v>
      </c>
      <c r="L916" s="39">
        <f t="shared" si="442"/>
        <v>0</v>
      </c>
      <c r="M916" s="39">
        <f t="shared" si="442"/>
        <v>0</v>
      </c>
      <c r="N916" s="39">
        <f t="shared" si="442"/>
        <v>1090686</v>
      </c>
      <c r="O916" s="39">
        <f t="shared" si="442"/>
        <v>0</v>
      </c>
      <c r="P916" s="39">
        <f t="shared" si="442"/>
        <v>2947</v>
      </c>
      <c r="Q916" s="39">
        <f t="shared" si="442"/>
        <v>0</v>
      </c>
      <c r="R916" s="39">
        <f t="shared" si="442"/>
        <v>0</v>
      </c>
      <c r="S916" s="39">
        <f t="shared" si="442"/>
        <v>0</v>
      </c>
      <c r="T916" s="39">
        <f t="shared" si="442"/>
        <v>0</v>
      </c>
      <c r="U916" s="39">
        <f t="shared" si="442"/>
        <v>0</v>
      </c>
      <c r="V916" s="39">
        <f t="shared" si="442"/>
        <v>0</v>
      </c>
      <c r="W916" s="39">
        <f t="shared" si="442"/>
        <v>0</v>
      </c>
      <c r="X916" s="39">
        <f t="shared" si="442"/>
        <v>0</v>
      </c>
      <c r="Y916" s="39">
        <f t="shared" si="442"/>
        <v>0</v>
      </c>
      <c r="Z916" s="39">
        <f t="shared" si="442"/>
        <v>1093633</v>
      </c>
      <c r="AA916" s="39">
        <f t="shared" si="442"/>
        <v>178385367</v>
      </c>
      <c r="AB916" s="40">
        <f>Z916/D916</f>
        <v>6.0933758266983884E-3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3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5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5">
      <c r="A921" s="36" t="s">
        <v>35</v>
      </c>
      <c r="B921" s="31">
        <f>[1]consoCURRENT!E18950</f>
        <v>235571000</v>
      </c>
      <c r="C921" s="31">
        <f>[1]consoCURRENT!F18950</f>
        <v>0</v>
      </c>
      <c r="D921" s="31">
        <f>[1]consoCURRENT!G18950</f>
        <v>235571000</v>
      </c>
      <c r="E921" s="31">
        <f>[1]consoCURRENT!H18950</f>
        <v>1221149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10985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3">SUM(M921:Y921)</f>
        <v>1221149</v>
      </c>
      <c r="AA921" s="31">
        <f>D921-Z921</f>
        <v>234349851</v>
      </c>
      <c r="AB921" s="37">
        <f>Z921/D921</f>
        <v>5.1837832330804724E-3</v>
      </c>
      <c r="AC921" s="32"/>
    </row>
    <row r="922" spans="1:29" s="33" customFormat="1" ht="18" customHeight="1" x14ac:dyDescent="0.25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3"/>
        <v>0</v>
      </c>
      <c r="AA922" s="31">
        <f>D922-Z922</f>
        <v>0</v>
      </c>
      <c r="AB922" s="37"/>
      <c r="AC922" s="32"/>
    </row>
    <row r="923" spans="1:29" s="33" customFormat="1" ht="18" customHeight="1" x14ac:dyDescent="0.25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3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44">SUM(B920:B923)</f>
        <v>235571000</v>
      </c>
      <c r="C924" s="39">
        <f t="shared" si="444"/>
        <v>0</v>
      </c>
      <c r="D924" s="39">
        <f t="shared" si="444"/>
        <v>235571000</v>
      </c>
      <c r="E924" s="39">
        <f t="shared" si="444"/>
        <v>1221149</v>
      </c>
      <c r="F924" s="39">
        <f t="shared" si="444"/>
        <v>0</v>
      </c>
      <c r="G924" s="39">
        <f t="shared" si="444"/>
        <v>0</v>
      </c>
      <c r="H924" s="39">
        <f t="shared" si="444"/>
        <v>0</v>
      </c>
      <c r="I924" s="39">
        <f t="shared" si="444"/>
        <v>0</v>
      </c>
      <c r="J924" s="39">
        <f t="shared" si="444"/>
        <v>0</v>
      </c>
      <c r="K924" s="39">
        <f t="shared" si="444"/>
        <v>0</v>
      </c>
      <c r="L924" s="39">
        <f t="shared" si="444"/>
        <v>0</v>
      </c>
      <c r="M924" s="39">
        <f t="shared" si="444"/>
        <v>0</v>
      </c>
      <c r="N924" s="39">
        <f t="shared" si="444"/>
        <v>1206678</v>
      </c>
      <c r="O924" s="39">
        <f t="shared" si="444"/>
        <v>3486</v>
      </c>
      <c r="P924" s="39">
        <f t="shared" si="444"/>
        <v>10985</v>
      </c>
      <c r="Q924" s="39">
        <f t="shared" si="444"/>
        <v>0</v>
      </c>
      <c r="R924" s="39">
        <f t="shared" si="444"/>
        <v>0</v>
      </c>
      <c r="S924" s="39">
        <f t="shared" si="444"/>
        <v>0</v>
      </c>
      <c r="T924" s="39">
        <f t="shared" si="444"/>
        <v>0</v>
      </c>
      <c r="U924" s="39">
        <f t="shared" si="444"/>
        <v>0</v>
      </c>
      <c r="V924" s="39">
        <f t="shared" si="444"/>
        <v>0</v>
      </c>
      <c r="W924" s="39">
        <f t="shared" si="444"/>
        <v>0</v>
      </c>
      <c r="X924" s="39">
        <f t="shared" si="444"/>
        <v>0</v>
      </c>
      <c r="Y924" s="39">
        <f t="shared" si="444"/>
        <v>0</v>
      </c>
      <c r="Z924" s="39">
        <f t="shared" si="444"/>
        <v>1221149</v>
      </c>
      <c r="AA924" s="39">
        <f t="shared" si="444"/>
        <v>234349851</v>
      </c>
      <c r="AB924" s="40">
        <f>Z924/D924</f>
        <v>5.1837832330804724E-3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5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46">B925+B924</f>
        <v>235571000</v>
      </c>
      <c r="C926" s="39">
        <f t="shared" si="446"/>
        <v>0</v>
      </c>
      <c r="D926" s="39">
        <f t="shared" si="446"/>
        <v>235571000</v>
      </c>
      <c r="E926" s="39">
        <f t="shared" si="446"/>
        <v>1221149</v>
      </c>
      <c r="F926" s="39">
        <f t="shared" si="446"/>
        <v>0</v>
      </c>
      <c r="G926" s="39">
        <f t="shared" si="446"/>
        <v>0</v>
      </c>
      <c r="H926" s="39">
        <f t="shared" si="446"/>
        <v>0</v>
      </c>
      <c r="I926" s="39">
        <f t="shared" si="446"/>
        <v>0</v>
      </c>
      <c r="J926" s="39">
        <f t="shared" si="446"/>
        <v>0</v>
      </c>
      <c r="K926" s="39">
        <f t="shared" si="446"/>
        <v>0</v>
      </c>
      <c r="L926" s="39">
        <f t="shared" si="446"/>
        <v>0</v>
      </c>
      <c r="M926" s="39">
        <f t="shared" si="446"/>
        <v>0</v>
      </c>
      <c r="N926" s="39">
        <f t="shared" si="446"/>
        <v>1206678</v>
      </c>
      <c r="O926" s="39">
        <f t="shared" si="446"/>
        <v>3486</v>
      </c>
      <c r="P926" s="39">
        <f t="shared" si="446"/>
        <v>10985</v>
      </c>
      <c r="Q926" s="39">
        <f t="shared" si="446"/>
        <v>0</v>
      </c>
      <c r="R926" s="39">
        <f t="shared" si="446"/>
        <v>0</v>
      </c>
      <c r="S926" s="39">
        <f t="shared" si="446"/>
        <v>0</v>
      </c>
      <c r="T926" s="39">
        <f t="shared" si="446"/>
        <v>0</v>
      </c>
      <c r="U926" s="39">
        <f t="shared" si="446"/>
        <v>0</v>
      </c>
      <c r="V926" s="39">
        <f t="shared" si="446"/>
        <v>0</v>
      </c>
      <c r="W926" s="39">
        <f t="shared" si="446"/>
        <v>0</v>
      </c>
      <c r="X926" s="39">
        <f t="shared" si="446"/>
        <v>0</v>
      </c>
      <c r="Y926" s="39">
        <f t="shared" si="446"/>
        <v>0</v>
      </c>
      <c r="Z926" s="39">
        <f t="shared" si="446"/>
        <v>1221149</v>
      </c>
      <c r="AA926" s="39">
        <f t="shared" si="446"/>
        <v>234349851</v>
      </c>
      <c r="AB926" s="40">
        <f>Z926/D926</f>
        <v>5.1837832330804724E-3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3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5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5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932532.53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255021.61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7">SUM(M931:Y931)</f>
        <v>932532.53</v>
      </c>
      <c r="AA931" s="31">
        <f>D931-Z931</f>
        <v>147669467.47</v>
      </c>
      <c r="AB931" s="37">
        <f>Z931/D931</f>
        <v>6.2753699815614869E-3</v>
      </c>
      <c r="AC931" s="32"/>
    </row>
    <row r="932" spans="1:29" s="33" customFormat="1" ht="18" customHeight="1" x14ac:dyDescent="0.25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7"/>
        <v>0</v>
      </c>
      <c r="AA932" s="31">
        <f>D932-Z932</f>
        <v>0</v>
      </c>
      <c r="AB932" s="37"/>
      <c r="AC932" s="32"/>
    </row>
    <row r="933" spans="1:29" s="33" customFormat="1" ht="18" customHeight="1" x14ac:dyDescent="0.25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7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8">SUM(B930:B933)</f>
        <v>148602000</v>
      </c>
      <c r="C934" s="39">
        <f t="shared" si="448"/>
        <v>0</v>
      </c>
      <c r="D934" s="39">
        <f t="shared" si="448"/>
        <v>148602000</v>
      </c>
      <c r="E934" s="39">
        <f t="shared" si="448"/>
        <v>932532.53</v>
      </c>
      <c r="F934" s="39">
        <f t="shared" si="448"/>
        <v>0</v>
      </c>
      <c r="G934" s="39">
        <f t="shared" si="448"/>
        <v>0</v>
      </c>
      <c r="H934" s="39">
        <f t="shared" si="448"/>
        <v>0</v>
      </c>
      <c r="I934" s="39">
        <f t="shared" si="448"/>
        <v>0</v>
      </c>
      <c r="J934" s="39">
        <f t="shared" si="448"/>
        <v>0</v>
      </c>
      <c r="K934" s="39">
        <f t="shared" si="448"/>
        <v>0</v>
      </c>
      <c r="L934" s="39">
        <f t="shared" si="448"/>
        <v>0</v>
      </c>
      <c r="M934" s="39">
        <f t="shared" si="448"/>
        <v>0</v>
      </c>
      <c r="N934" s="39">
        <f t="shared" si="448"/>
        <v>339846.75</v>
      </c>
      <c r="O934" s="39">
        <f t="shared" si="448"/>
        <v>337664.17000000004</v>
      </c>
      <c r="P934" s="39">
        <f t="shared" si="448"/>
        <v>255021.61</v>
      </c>
      <c r="Q934" s="39">
        <f t="shared" si="448"/>
        <v>0</v>
      </c>
      <c r="R934" s="39">
        <f t="shared" si="448"/>
        <v>0</v>
      </c>
      <c r="S934" s="39">
        <f t="shared" si="448"/>
        <v>0</v>
      </c>
      <c r="T934" s="39">
        <f t="shared" si="448"/>
        <v>0</v>
      </c>
      <c r="U934" s="39">
        <f t="shared" si="448"/>
        <v>0</v>
      </c>
      <c r="V934" s="39">
        <f t="shared" si="448"/>
        <v>0</v>
      </c>
      <c r="W934" s="39">
        <f t="shared" si="448"/>
        <v>0</v>
      </c>
      <c r="X934" s="39">
        <f t="shared" si="448"/>
        <v>0</v>
      </c>
      <c r="Y934" s="39">
        <f t="shared" si="448"/>
        <v>0</v>
      </c>
      <c r="Z934" s="39">
        <f t="shared" si="448"/>
        <v>932532.53</v>
      </c>
      <c r="AA934" s="39">
        <f t="shared" si="448"/>
        <v>147669467.47</v>
      </c>
      <c r="AB934" s="40">
        <f>Z934/D934</f>
        <v>6.2753699815614869E-3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9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50">B935+B934</f>
        <v>148602000</v>
      </c>
      <c r="C936" s="39">
        <f t="shared" si="450"/>
        <v>0</v>
      </c>
      <c r="D936" s="39">
        <f t="shared" si="450"/>
        <v>148602000</v>
      </c>
      <c r="E936" s="39">
        <f t="shared" si="450"/>
        <v>932532.53</v>
      </c>
      <c r="F936" s="39">
        <f t="shared" si="450"/>
        <v>0</v>
      </c>
      <c r="G936" s="39">
        <f t="shared" si="450"/>
        <v>0</v>
      </c>
      <c r="H936" s="39">
        <f t="shared" si="450"/>
        <v>0</v>
      </c>
      <c r="I936" s="39">
        <f t="shared" si="450"/>
        <v>0</v>
      </c>
      <c r="J936" s="39">
        <f t="shared" si="450"/>
        <v>0</v>
      </c>
      <c r="K936" s="39">
        <f t="shared" si="450"/>
        <v>0</v>
      </c>
      <c r="L936" s="39">
        <f t="shared" si="450"/>
        <v>0</v>
      </c>
      <c r="M936" s="39">
        <f t="shared" si="450"/>
        <v>0</v>
      </c>
      <c r="N936" s="39">
        <f t="shared" si="450"/>
        <v>339846.75</v>
      </c>
      <c r="O936" s="39">
        <f t="shared" si="450"/>
        <v>337664.17000000004</v>
      </c>
      <c r="P936" s="39">
        <f t="shared" si="450"/>
        <v>255021.61</v>
      </c>
      <c r="Q936" s="39">
        <f t="shared" si="450"/>
        <v>0</v>
      </c>
      <c r="R936" s="39">
        <f t="shared" si="450"/>
        <v>0</v>
      </c>
      <c r="S936" s="39">
        <f t="shared" si="450"/>
        <v>0</v>
      </c>
      <c r="T936" s="39">
        <f t="shared" si="450"/>
        <v>0</v>
      </c>
      <c r="U936" s="39">
        <f t="shared" si="450"/>
        <v>0</v>
      </c>
      <c r="V936" s="39">
        <f t="shared" si="450"/>
        <v>0</v>
      </c>
      <c r="W936" s="39">
        <f t="shared" si="450"/>
        <v>0</v>
      </c>
      <c r="X936" s="39">
        <f t="shared" si="450"/>
        <v>0</v>
      </c>
      <c r="Y936" s="39">
        <f t="shared" si="450"/>
        <v>0</v>
      </c>
      <c r="Z936" s="39">
        <f t="shared" si="450"/>
        <v>932532.53</v>
      </c>
      <c r="AA936" s="39">
        <f t="shared" si="450"/>
        <v>147669467.47</v>
      </c>
      <c r="AB936" s="40">
        <f>Z936/D936</f>
        <v>6.2753699815614869E-3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3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5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5">
      <c r="A941" s="36" t="s">
        <v>35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959106.18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701693.98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1">SUM(M941:Y941)</f>
        <v>959106.17999999993</v>
      </c>
      <c r="AA941" s="31">
        <f>D941-Z941</f>
        <v>71393893.819999993</v>
      </c>
      <c r="AB941" s="37">
        <f>Z941/D941</f>
        <v>1.3255928295993254E-2</v>
      </c>
      <c r="AC941" s="32"/>
    </row>
    <row r="942" spans="1:29" s="33" customFormat="1" ht="18" customHeight="1" x14ac:dyDescent="0.25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51"/>
        <v>0</v>
      </c>
      <c r="AA942" s="31">
        <f>D942-Z942</f>
        <v>0</v>
      </c>
      <c r="AB942" s="37"/>
      <c r="AC942" s="32"/>
    </row>
    <row r="943" spans="1:29" s="33" customFormat="1" ht="18" customHeight="1" x14ac:dyDescent="0.25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1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52">SUM(B940:B943)</f>
        <v>72353000</v>
      </c>
      <c r="C944" s="39">
        <f t="shared" si="452"/>
        <v>0</v>
      </c>
      <c r="D944" s="39">
        <f t="shared" si="452"/>
        <v>72353000</v>
      </c>
      <c r="E944" s="39">
        <f t="shared" si="452"/>
        <v>959106.18</v>
      </c>
      <c r="F944" s="39">
        <f t="shared" si="452"/>
        <v>0</v>
      </c>
      <c r="G944" s="39">
        <f t="shared" si="452"/>
        <v>0</v>
      </c>
      <c r="H944" s="39">
        <f t="shared" si="452"/>
        <v>0</v>
      </c>
      <c r="I944" s="39">
        <f t="shared" si="452"/>
        <v>0</v>
      </c>
      <c r="J944" s="39">
        <f t="shared" si="452"/>
        <v>0</v>
      </c>
      <c r="K944" s="39">
        <f t="shared" si="452"/>
        <v>0</v>
      </c>
      <c r="L944" s="39">
        <f t="shared" si="452"/>
        <v>0</v>
      </c>
      <c r="M944" s="39">
        <f t="shared" si="452"/>
        <v>0</v>
      </c>
      <c r="N944" s="39">
        <f t="shared" si="452"/>
        <v>118943.75</v>
      </c>
      <c r="O944" s="39">
        <f t="shared" si="452"/>
        <v>138468.45000000001</v>
      </c>
      <c r="P944" s="39">
        <f t="shared" si="452"/>
        <v>701693.98</v>
      </c>
      <c r="Q944" s="39">
        <f t="shared" si="452"/>
        <v>0</v>
      </c>
      <c r="R944" s="39">
        <f t="shared" si="452"/>
        <v>0</v>
      </c>
      <c r="S944" s="39">
        <f t="shared" si="452"/>
        <v>0</v>
      </c>
      <c r="T944" s="39">
        <f t="shared" si="452"/>
        <v>0</v>
      </c>
      <c r="U944" s="39">
        <f t="shared" si="452"/>
        <v>0</v>
      </c>
      <c r="V944" s="39">
        <f t="shared" si="452"/>
        <v>0</v>
      </c>
      <c r="W944" s="39">
        <f t="shared" si="452"/>
        <v>0</v>
      </c>
      <c r="X944" s="39">
        <f t="shared" si="452"/>
        <v>0</v>
      </c>
      <c r="Y944" s="39">
        <f t="shared" si="452"/>
        <v>0</v>
      </c>
      <c r="Z944" s="39">
        <f t="shared" si="452"/>
        <v>959106.17999999993</v>
      </c>
      <c r="AA944" s="39">
        <f t="shared" si="452"/>
        <v>71393893.819999993</v>
      </c>
      <c r="AB944" s="40">
        <f>Z944/D944</f>
        <v>1.3255928295993254E-2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3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54">B945+B944</f>
        <v>72353000</v>
      </c>
      <c r="C946" s="39">
        <f t="shared" si="454"/>
        <v>0</v>
      </c>
      <c r="D946" s="39">
        <f t="shared" si="454"/>
        <v>72353000</v>
      </c>
      <c r="E946" s="39">
        <f t="shared" si="454"/>
        <v>959106.18</v>
      </c>
      <c r="F946" s="39">
        <f t="shared" si="454"/>
        <v>0</v>
      </c>
      <c r="G946" s="39">
        <f t="shared" si="454"/>
        <v>0</v>
      </c>
      <c r="H946" s="39">
        <f t="shared" si="454"/>
        <v>0</v>
      </c>
      <c r="I946" s="39">
        <f t="shared" si="454"/>
        <v>0</v>
      </c>
      <c r="J946" s="39">
        <f t="shared" si="454"/>
        <v>0</v>
      </c>
      <c r="K946" s="39">
        <f t="shared" si="454"/>
        <v>0</v>
      </c>
      <c r="L946" s="39">
        <f t="shared" si="454"/>
        <v>0</v>
      </c>
      <c r="M946" s="39">
        <f t="shared" si="454"/>
        <v>0</v>
      </c>
      <c r="N946" s="39">
        <f t="shared" si="454"/>
        <v>118943.75</v>
      </c>
      <c r="O946" s="39">
        <f t="shared" si="454"/>
        <v>138468.45000000001</v>
      </c>
      <c r="P946" s="39">
        <f t="shared" si="454"/>
        <v>701693.98</v>
      </c>
      <c r="Q946" s="39">
        <f t="shared" si="454"/>
        <v>0</v>
      </c>
      <c r="R946" s="39">
        <f t="shared" si="454"/>
        <v>0</v>
      </c>
      <c r="S946" s="39">
        <f t="shared" si="454"/>
        <v>0</v>
      </c>
      <c r="T946" s="39">
        <f t="shared" si="454"/>
        <v>0</v>
      </c>
      <c r="U946" s="39">
        <f t="shared" si="454"/>
        <v>0</v>
      </c>
      <c r="V946" s="39">
        <f t="shared" si="454"/>
        <v>0</v>
      </c>
      <c r="W946" s="39">
        <f t="shared" si="454"/>
        <v>0</v>
      </c>
      <c r="X946" s="39">
        <f t="shared" si="454"/>
        <v>0</v>
      </c>
      <c r="Y946" s="39">
        <f t="shared" si="454"/>
        <v>0</v>
      </c>
      <c r="Z946" s="39">
        <f t="shared" si="454"/>
        <v>959106.17999999993</v>
      </c>
      <c r="AA946" s="39">
        <f t="shared" si="454"/>
        <v>71393893.819999993</v>
      </c>
      <c r="AB946" s="40">
        <f>Z946/D946</f>
        <v>1.3255928295993254E-2</v>
      </c>
      <c r="AC946" s="42"/>
    </row>
    <row r="947" spans="1:29" s="33" customFormat="1" ht="10.8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8" customHeight="1" x14ac:dyDescent="0.3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3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5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5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1379401.26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107757.76000000001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5">SUM(M951:Y951)</f>
        <v>1379401.26</v>
      </c>
      <c r="AA951" s="31">
        <f>D951-Z951</f>
        <v>164946598.74000001</v>
      </c>
      <c r="AB951" s="37">
        <f>Z951/D951</f>
        <v>8.2933591861765448E-3</v>
      </c>
      <c r="AC951" s="32"/>
    </row>
    <row r="952" spans="1:29" s="33" customFormat="1" ht="18" customHeight="1" x14ac:dyDescent="0.25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55"/>
        <v>0</v>
      </c>
      <c r="AA952" s="49">
        <f>D952-Z952</f>
        <v>0</v>
      </c>
      <c r="AB952" s="50"/>
      <c r="AC952" s="49"/>
    </row>
    <row r="953" spans="1:29" s="33" customFormat="1" ht="18" customHeight="1" x14ac:dyDescent="0.25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5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56">SUM(B950:B953)</f>
        <v>166326000</v>
      </c>
      <c r="C954" s="39">
        <f t="shared" si="456"/>
        <v>0</v>
      </c>
      <c r="D954" s="39">
        <f t="shared" si="456"/>
        <v>166326000</v>
      </c>
      <c r="E954" s="39">
        <f t="shared" si="456"/>
        <v>1379401.26</v>
      </c>
      <c r="F954" s="39">
        <f t="shared" si="456"/>
        <v>0</v>
      </c>
      <c r="G954" s="39">
        <f t="shared" si="456"/>
        <v>0</v>
      </c>
      <c r="H954" s="39">
        <f t="shared" si="456"/>
        <v>0</v>
      </c>
      <c r="I954" s="39">
        <f t="shared" si="456"/>
        <v>0</v>
      </c>
      <c r="J954" s="39">
        <f t="shared" si="456"/>
        <v>0</v>
      </c>
      <c r="K954" s="39">
        <f t="shared" si="456"/>
        <v>0</v>
      </c>
      <c r="L954" s="39">
        <f t="shared" si="456"/>
        <v>0</v>
      </c>
      <c r="M954" s="39">
        <f t="shared" si="456"/>
        <v>0</v>
      </c>
      <c r="N954" s="39">
        <f t="shared" si="456"/>
        <v>1093470.8500000001</v>
      </c>
      <c r="O954" s="39">
        <f t="shared" si="456"/>
        <v>178172.65</v>
      </c>
      <c r="P954" s="39">
        <f t="shared" si="456"/>
        <v>107757.76000000001</v>
      </c>
      <c r="Q954" s="39">
        <f t="shared" si="456"/>
        <v>0</v>
      </c>
      <c r="R954" s="39">
        <f t="shared" si="456"/>
        <v>0</v>
      </c>
      <c r="S954" s="39">
        <f t="shared" si="456"/>
        <v>0</v>
      </c>
      <c r="T954" s="39">
        <f t="shared" si="456"/>
        <v>0</v>
      </c>
      <c r="U954" s="39">
        <f t="shared" si="456"/>
        <v>0</v>
      </c>
      <c r="V954" s="39">
        <f t="shared" si="456"/>
        <v>0</v>
      </c>
      <c r="W954" s="39">
        <f t="shared" si="456"/>
        <v>0</v>
      </c>
      <c r="X954" s="39">
        <f t="shared" si="456"/>
        <v>0</v>
      </c>
      <c r="Y954" s="39">
        <f t="shared" si="456"/>
        <v>0</v>
      </c>
      <c r="Z954" s="39">
        <f t="shared" si="456"/>
        <v>1379401.26</v>
      </c>
      <c r="AA954" s="39">
        <f t="shared" si="456"/>
        <v>164946598.74000001</v>
      </c>
      <c r="AB954" s="40">
        <f>Z954/D954</f>
        <v>8.2933591861765448E-3</v>
      </c>
      <c r="AC954" s="32"/>
    </row>
    <row r="955" spans="1:29" s="33" customFormat="1" ht="14.4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7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8">B955+B954</f>
        <v>166326000</v>
      </c>
      <c r="C956" s="39">
        <f t="shared" si="458"/>
        <v>0</v>
      </c>
      <c r="D956" s="39">
        <f t="shared" si="458"/>
        <v>166326000</v>
      </c>
      <c r="E956" s="39">
        <f t="shared" si="458"/>
        <v>1379401.26</v>
      </c>
      <c r="F956" s="39">
        <f t="shared" si="458"/>
        <v>0</v>
      </c>
      <c r="G956" s="39">
        <f t="shared" si="458"/>
        <v>0</v>
      </c>
      <c r="H956" s="39">
        <f t="shared" si="458"/>
        <v>0</v>
      </c>
      <c r="I956" s="39">
        <f t="shared" si="458"/>
        <v>0</v>
      </c>
      <c r="J956" s="39">
        <f t="shared" si="458"/>
        <v>0</v>
      </c>
      <c r="K956" s="39">
        <f t="shared" si="458"/>
        <v>0</v>
      </c>
      <c r="L956" s="39">
        <f t="shared" si="458"/>
        <v>0</v>
      </c>
      <c r="M956" s="39">
        <f t="shared" si="458"/>
        <v>0</v>
      </c>
      <c r="N956" s="39">
        <f t="shared" si="458"/>
        <v>1093470.8500000001</v>
      </c>
      <c r="O956" s="39">
        <f t="shared" si="458"/>
        <v>178172.65</v>
      </c>
      <c r="P956" s="39">
        <f t="shared" si="458"/>
        <v>107757.76000000001</v>
      </c>
      <c r="Q956" s="39">
        <f t="shared" si="458"/>
        <v>0</v>
      </c>
      <c r="R956" s="39">
        <f t="shared" si="458"/>
        <v>0</v>
      </c>
      <c r="S956" s="39">
        <f t="shared" si="458"/>
        <v>0</v>
      </c>
      <c r="T956" s="39">
        <f t="shared" si="458"/>
        <v>0</v>
      </c>
      <c r="U956" s="39">
        <f t="shared" si="458"/>
        <v>0</v>
      </c>
      <c r="V956" s="39">
        <f t="shared" si="458"/>
        <v>0</v>
      </c>
      <c r="W956" s="39">
        <f t="shared" si="458"/>
        <v>0</v>
      </c>
      <c r="X956" s="39">
        <f t="shared" si="458"/>
        <v>0</v>
      </c>
      <c r="Y956" s="39">
        <f t="shared" si="458"/>
        <v>0</v>
      </c>
      <c r="Z956" s="39">
        <f t="shared" si="458"/>
        <v>1379401.26</v>
      </c>
      <c r="AA956" s="39">
        <f t="shared" si="458"/>
        <v>164946598.74000001</v>
      </c>
      <c r="AB956" s="40">
        <f>Z956/D956</f>
        <v>8.2933591861765448E-3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3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5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5">
      <c r="A961" s="36" t="s">
        <v>35</v>
      </c>
      <c r="B961" s="31">
        <f>[1]consoCURRENT!E19802</f>
        <v>190865000</v>
      </c>
      <c r="C961" s="31">
        <f>[1]consoCURRENT!F19802</f>
        <v>0</v>
      </c>
      <c r="D961" s="31">
        <f>[1]consoCURRENT!G19802</f>
        <v>190865000</v>
      </c>
      <c r="E961" s="31">
        <f>[1]consoCURRENT!H19802</f>
        <v>316969.81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37222.46</v>
      </c>
      <c r="O961" s="31">
        <f>[1]consoCURRENT!R19802</f>
        <v>115023.1</v>
      </c>
      <c r="P961" s="31">
        <f>[1]consoCURRENT!S19802</f>
        <v>164724.25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9">SUM(M961:Y961)</f>
        <v>316969.81</v>
      </c>
      <c r="AA961" s="31">
        <f>D961-Z961</f>
        <v>190548030.19</v>
      </c>
      <c r="AB961" s="37">
        <f>Z961/D961</f>
        <v>1.6607015953684541E-3</v>
      </c>
      <c r="AC961" s="32"/>
    </row>
    <row r="962" spans="1:29" s="33" customFormat="1" ht="18" customHeight="1" x14ac:dyDescent="0.25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9"/>
        <v>0</v>
      </c>
      <c r="AA962" s="31">
        <f>D962-Z962</f>
        <v>0</v>
      </c>
      <c r="AB962" s="37"/>
      <c r="AC962" s="32"/>
    </row>
    <row r="963" spans="1:29" s="33" customFormat="1" ht="18" customHeight="1" x14ac:dyDescent="0.25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9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60">SUM(B960:B963)</f>
        <v>190865000</v>
      </c>
      <c r="C964" s="39">
        <f t="shared" si="460"/>
        <v>0</v>
      </c>
      <c r="D964" s="39">
        <f t="shared" si="460"/>
        <v>190865000</v>
      </c>
      <c r="E964" s="39">
        <f t="shared" si="460"/>
        <v>316969.81</v>
      </c>
      <c r="F964" s="39">
        <f t="shared" si="460"/>
        <v>0</v>
      </c>
      <c r="G964" s="39">
        <f t="shared" si="460"/>
        <v>0</v>
      </c>
      <c r="H964" s="39">
        <f t="shared" si="460"/>
        <v>0</v>
      </c>
      <c r="I964" s="39">
        <f t="shared" si="460"/>
        <v>0</v>
      </c>
      <c r="J964" s="39">
        <f t="shared" si="460"/>
        <v>0</v>
      </c>
      <c r="K964" s="39">
        <f t="shared" si="460"/>
        <v>0</v>
      </c>
      <c r="L964" s="39">
        <f t="shared" si="460"/>
        <v>0</v>
      </c>
      <c r="M964" s="39">
        <f t="shared" si="460"/>
        <v>0</v>
      </c>
      <c r="N964" s="39">
        <f t="shared" si="460"/>
        <v>37222.46</v>
      </c>
      <c r="O964" s="39">
        <f t="shared" si="460"/>
        <v>115023.1</v>
      </c>
      <c r="P964" s="39">
        <f t="shared" si="460"/>
        <v>164724.25</v>
      </c>
      <c r="Q964" s="39">
        <f t="shared" si="460"/>
        <v>0</v>
      </c>
      <c r="R964" s="39">
        <f t="shared" si="460"/>
        <v>0</v>
      </c>
      <c r="S964" s="39">
        <f t="shared" si="460"/>
        <v>0</v>
      </c>
      <c r="T964" s="39">
        <f t="shared" si="460"/>
        <v>0</v>
      </c>
      <c r="U964" s="39">
        <f t="shared" si="460"/>
        <v>0</v>
      </c>
      <c r="V964" s="39">
        <f t="shared" si="460"/>
        <v>0</v>
      </c>
      <c r="W964" s="39">
        <f t="shared" si="460"/>
        <v>0</v>
      </c>
      <c r="X964" s="39">
        <f t="shared" si="460"/>
        <v>0</v>
      </c>
      <c r="Y964" s="39">
        <f t="shared" si="460"/>
        <v>0</v>
      </c>
      <c r="Z964" s="39">
        <f t="shared" si="460"/>
        <v>316969.81</v>
      </c>
      <c r="AA964" s="39">
        <f t="shared" si="460"/>
        <v>190548030.19</v>
      </c>
      <c r="AB964" s="40">
        <f>Z964/D964</f>
        <v>1.6607015953684541E-3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1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62">B965+B964</f>
        <v>190865000</v>
      </c>
      <c r="C966" s="39">
        <f t="shared" si="462"/>
        <v>0</v>
      </c>
      <c r="D966" s="39">
        <f t="shared" si="462"/>
        <v>190865000</v>
      </c>
      <c r="E966" s="39">
        <f t="shared" si="462"/>
        <v>316969.81</v>
      </c>
      <c r="F966" s="39">
        <f t="shared" si="462"/>
        <v>0</v>
      </c>
      <c r="G966" s="39">
        <f t="shared" si="462"/>
        <v>0</v>
      </c>
      <c r="H966" s="39">
        <f t="shared" si="462"/>
        <v>0</v>
      </c>
      <c r="I966" s="39">
        <f t="shared" si="462"/>
        <v>0</v>
      </c>
      <c r="J966" s="39">
        <f t="shared" si="462"/>
        <v>0</v>
      </c>
      <c r="K966" s="39">
        <f t="shared" si="462"/>
        <v>0</v>
      </c>
      <c r="L966" s="39">
        <f t="shared" si="462"/>
        <v>0</v>
      </c>
      <c r="M966" s="39">
        <f t="shared" si="462"/>
        <v>0</v>
      </c>
      <c r="N966" s="39">
        <f t="shared" si="462"/>
        <v>37222.46</v>
      </c>
      <c r="O966" s="39">
        <f t="shared" si="462"/>
        <v>115023.1</v>
      </c>
      <c r="P966" s="39">
        <f t="shared" si="462"/>
        <v>164724.25</v>
      </c>
      <c r="Q966" s="39">
        <f t="shared" si="462"/>
        <v>0</v>
      </c>
      <c r="R966" s="39">
        <f t="shared" si="462"/>
        <v>0</v>
      </c>
      <c r="S966" s="39">
        <f t="shared" si="462"/>
        <v>0</v>
      </c>
      <c r="T966" s="39">
        <f t="shared" si="462"/>
        <v>0</v>
      </c>
      <c r="U966" s="39">
        <f t="shared" si="462"/>
        <v>0</v>
      </c>
      <c r="V966" s="39">
        <f t="shared" si="462"/>
        <v>0</v>
      </c>
      <c r="W966" s="39">
        <f t="shared" si="462"/>
        <v>0</v>
      </c>
      <c r="X966" s="39">
        <f t="shared" si="462"/>
        <v>0</v>
      </c>
      <c r="Y966" s="39">
        <f t="shared" si="462"/>
        <v>0</v>
      </c>
      <c r="Z966" s="39">
        <f t="shared" si="462"/>
        <v>316969.81</v>
      </c>
      <c r="AA966" s="39">
        <f t="shared" si="462"/>
        <v>190548030.19</v>
      </c>
      <c r="AB966" s="40">
        <f>Z966/D966</f>
        <v>1.6607015953684541E-3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3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5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5">
      <c r="A971" s="36" t="s">
        <v>35</v>
      </c>
      <c r="B971" s="31">
        <f>[1]consoCURRENT!E20015</f>
        <v>352960000</v>
      </c>
      <c r="C971" s="31">
        <f>[1]consoCURRENT!F20015</f>
        <v>0</v>
      </c>
      <c r="D971" s="31">
        <f>[1]consoCURRENT!G20015</f>
        <v>352960000</v>
      </c>
      <c r="E971" s="31">
        <f>[1]consoCURRENT!H20015</f>
        <v>740431.94000000006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408167.74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3">SUM(M971:Y971)</f>
        <v>740431.94</v>
      </c>
      <c r="AA971" s="31">
        <f>D971-Z971</f>
        <v>352219568.06</v>
      </c>
      <c r="AB971" s="37">
        <f>Z971/D971</f>
        <v>2.0977786151405256E-3</v>
      </c>
      <c r="AC971" s="32"/>
    </row>
    <row r="972" spans="1:29" s="33" customFormat="1" ht="18" customHeight="1" x14ac:dyDescent="0.25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3"/>
        <v>0</v>
      </c>
      <c r="AA972" s="31">
        <f>D972-Z972</f>
        <v>0</v>
      </c>
      <c r="AB972" s="37"/>
      <c r="AC972" s="32"/>
    </row>
    <row r="973" spans="1:29" s="33" customFormat="1" ht="18" customHeight="1" x14ac:dyDescent="0.25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3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64">SUM(B970:B973)</f>
        <v>352960000</v>
      </c>
      <c r="C974" s="39">
        <f t="shared" si="464"/>
        <v>0</v>
      </c>
      <c r="D974" s="39">
        <f t="shared" si="464"/>
        <v>352960000</v>
      </c>
      <c r="E974" s="39">
        <f t="shared" si="464"/>
        <v>740431.94000000006</v>
      </c>
      <c r="F974" s="39">
        <f t="shared" si="464"/>
        <v>0</v>
      </c>
      <c r="G974" s="39">
        <f t="shared" si="464"/>
        <v>0</v>
      </c>
      <c r="H974" s="39">
        <f t="shared" si="464"/>
        <v>0</v>
      </c>
      <c r="I974" s="39">
        <f t="shared" si="464"/>
        <v>0</v>
      </c>
      <c r="J974" s="39">
        <f t="shared" si="464"/>
        <v>0</v>
      </c>
      <c r="K974" s="39">
        <f t="shared" si="464"/>
        <v>0</v>
      </c>
      <c r="L974" s="39">
        <f t="shared" si="464"/>
        <v>0</v>
      </c>
      <c r="M974" s="39">
        <f t="shared" si="464"/>
        <v>0</v>
      </c>
      <c r="N974" s="39">
        <f t="shared" si="464"/>
        <v>98516.75</v>
      </c>
      <c r="O974" s="39">
        <f t="shared" si="464"/>
        <v>233747.45</v>
      </c>
      <c r="P974" s="39">
        <f t="shared" si="464"/>
        <v>408167.74</v>
      </c>
      <c r="Q974" s="39">
        <f t="shared" si="464"/>
        <v>0</v>
      </c>
      <c r="R974" s="39">
        <f t="shared" si="464"/>
        <v>0</v>
      </c>
      <c r="S974" s="39">
        <f t="shared" si="464"/>
        <v>0</v>
      </c>
      <c r="T974" s="39">
        <f t="shared" si="464"/>
        <v>0</v>
      </c>
      <c r="U974" s="39">
        <f t="shared" si="464"/>
        <v>0</v>
      </c>
      <c r="V974" s="39">
        <f t="shared" si="464"/>
        <v>0</v>
      </c>
      <c r="W974" s="39">
        <f t="shared" si="464"/>
        <v>0</v>
      </c>
      <c r="X974" s="39">
        <f t="shared" si="464"/>
        <v>0</v>
      </c>
      <c r="Y974" s="39">
        <f t="shared" si="464"/>
        <v>0</v>
      </c>
      <c r="Z974" s="39">
        <f t="shared" si="464"/>
        <v>740431.94</v>
      </c>
      <c r="AA974" s="39">
        <f t="shared" si="464"/>
        <v>352219568.06</v>
      </c>
      <c r="AB974" s="40">
        <f>Z974/D974</f>
        <v>2.0977786151405256E-3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5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66">B975+B974</f>
        <v>352960000</v>
      </c>
      <c r="C976" s="39">
        <f t="shared" si="466"/>
        <v>0</v>
      </c>
      <c r="D976" s="39">
        <f t="shared" si="466"/>
        <v>352960000</v>
      </c>
      <c r="E976" s="39">
        <f t="shared" si="466"/>
        <v>740431.94000000006</v>
      </c>
      <c r="F976" s="39">
        <f t="shared" si="466"/>
        <v>0</v>
      </c>
      <c r="G976" s="39">
        <f t="shared" si="466"/>
        <v>0</v>
      </c>
      <c r="H976" s="39">
        <f t="shared" si="466"/>
        <v>0</v>
      </c>
      <c r="I976" s="39">
        <f t="shared" si="466"/>
        <v>0</v>
      </c>
      <c r="J976" s="39">
        <f t="shared" si="466"/>
        <v>0</v>
      </c>
      <c r="K976" s="39">
        <f t="shared" si="466"/>
        <v>0</v>
      </c>
      <c r="L976" s="39">
        <f t="shared" si="466"/>
        <v>0</v>
      </c>
      <c r="M976" s="39">
        <f t="shared" si="466"/>
        <v>0</v>
      </c>
      <c r="N976" s="39">
        <f t="shared" si="466"/>
        <v>98516.75</v>
      </c>
      <c r="O976" s="39">
        <f t="shared" si="466"/>
        <v>233747.45</v>
      </c>
      <c r="P976" s="39">
        <f t="shared" si="466"/>
        <v>408167.74</v>
      </c>
      <c r="Q976" s="39">
        <f t="shared" si="466"/>
        <v>0</v>
      </c>
      <c r="R976" s="39">
        <f t="shared" si="466"/>
        <v>0</v>
      </c>
      <c r="S976" s="39">
        <f t="shared" si="466"/>
        <v>0</v>
      </c>
      <c r="T976" s="39">
        <f t="shared" si="466"/>
        <v>0</v>
      </c>
      <c r="U976" s="39">
        <f t="shared" si="466"/>
        <v>0</v>
      </c>
      <c r="V976" s="39">
        <f t="shared" si="466"/>
        <v>0</v>
      </c>
      <c r="W976" s="39">
        <f t="shared" si="466"/>
        <v>0</v>
      </c>
      <c r="X976" s="39">
        <f t="shared" si="466"/>
        <v>0</v>
      </c>
      <c r="Y976" s="39">
        <f t="shared" si="466"/>
        <v>0</v>
      </c>
      <c r="Z976" s="39">
        <f t="shared" si="466"/>
        <v>740431.94</v>
      </c>
      <c r="AA976" s="39">
        <f t="shared" si="466"/>
        <v>352219568.06</v>
      </c>
      <c r="AB976" s="40">
        <f>Z976/D976</f>
        <v>2.0977786151405256E-3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3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5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5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147090000</v>
      </c>
      <c r="E981" s="31">
        <f>[1]consoCURRENT!H20228</f>
        <v>1622031.7999999998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620060.17000000004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7">SUM(M981:Y981)</f>
        <v>1622031.8</v>
      </c>
      <c r="AA981" s="31">
        <f>D981-Z981</f>
        <v>145467968.19999999</v>
      </c>
      <c r="AB981" s="37">
        <f>Z981/D981</f>
        <v>1.102747841457611E-2</v>
      </c>
      <c r="AC981" s="32"/>
    </row>
    <row r="982" spans="1:29" s="33" customFormat="1" ht="18" customHeight="1" x14ac:dyDescent="0.25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7"/>
        <v>0</v>
      </c>
      <c r="AA982" s="31">
        <f>D982-Z982</f>
        <v>0</v>
      </c>
      <c r="AB982" s="37"/>
      <c r="AC982" s="32"/>
    </row>
    <row r="983" spans="1:29" s="33" customFormat="1" ht="18" customHeight="1" x14ac:dyDescent="0.25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7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8">SUM(B980:B983)</f>
        <v>147090000</v>
      </c>
      <c r="C984" s="39">
        <f t="shared" si="468"/>
        <v>0</v>
      </c>
      <c r="D984" s="39">
        <f t="shared" si="468"/>
        <v>147090000</v>
      </c>
      <c r="E984" s="39">
        <f t="shared" si="468"/>
        <v>1622031.7999999998</v>
      </c>
      <c r="F984" s="39">
        <f t="shared" si="468"/>
        <v>0</v>
      </c>
      <c r="G984" s="39">
        <f t="shared" si="468"/>
        <v>0</v>
      </c>
      <c r="H984" s="39">
        <f t="shared" si="468"/>
        <v>0</v>
      </c>
      <c r="I984" s="39">
        <f t="shared" si="468"/>
        <v>0</v>
      </c>
      <c r="J984" s="39">
        <f t="shared" si="468"/>
        <v>0</v>
      </c>
      <c r="K984" s="39">
        <f t="shared" si="468"/>
        <v>0</v>
      </c>
      <c r="L984" s="39">
        <f t="shared" si="468"/>
        <v>0</v>
      </c>
      <c r="M984" s="39">
        <f t="shared" si="468"/>
        <v>0</v>
      </c>
      <c r="N984" s="39">
        <f t="shared" si="468"/>
        <v>225658</v>
      </c>
      <c r="O984" s="39">
        <f t="shared" si="468"/>
        <v>776313.63</v>
      </c>
      <c r="P984" s="39">
        <f t="shared" si="468"/>
        <v>620060.17000000004</v>
      </c>
      <c r="Q984" s="39">
        <f t="shared" si="468"/>
        <v>0</v>
      </c>
      <c r="R984" s="39">
        <f t="shared" si="468"/>
        <v>0</v>
      </c>
      <c r="S984" s="39">
        <f t="shared" si="468"/>
        <v>0</v>
      </c>
      <c r="T984" s="39">
        <f t="shared" si="468"/>
        <v>0</v>
      </c>
      <c r="U984" s="39">
        <f t="shared" si="468"/>
        <v>0</v>
      </c>
      <c r="V984" s="39">
        <f t="shared" si="468"/>
        <v>0</v>
      </c>
      <c r="W984" s="39">
        <f t="shared" si="468"/>
        <v>0</v>
      </c>
      <c r="X984" s="39">
        <f t="shared" si="468"/>
        <v>0</v>
      </c>
      <c r="Y984" s="39">
        <f t="shared" si="468"/>
        <v>0</v>
      </c>
      <c r="Z984" s="39">
        <f t="shared" si="468"/>
        <v>1622031.8</v>
      </c>
      <c r="AA984" s="39">
        <f t="shared" si="468"/>
        <v>145467968.19999999</v>
      </c>
      <c r="AB984" s="40">
        <f>Z984/D984</f>
        <v>1.102747841457611E-2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9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70">B985+B984</f>
        <v>147090000</v>
      </c>
      <c r="C986" s="39">
        <f t="shared" si="470"/>
        <v>0</v>
      </c>
      <c r="D986" s="39">
        <f t="shared" si="470"/>
        <v>147090000</v>
      </c>
      <c r="E986" s="39">
        <f t="shared" si="470"/>
        <v>1622031.7999999998</v>
      </c>
      <c r="F986" s="39">
        <f t="shared" si="470"/>
        <v>0</v>
      </c>
      <c r="G986" s="39">
        <f t="shared" si="470"/>
        <v>0</v>
      </c>
      <c r="H986" s="39">
        <f t="shared" si="470"/>
        <v>0</v>
      </c>
      <c r="I986" s="39">
        <f t="shared" si="470"/>
        <v>0</v>
      </c>
      <c r="J986" s="39">
        <f t="shared" si="470"/>
        <v>0</v>
      </c>
      <c r="K986" s="39">
        <f t="shared" si="470"/>
        <v>0</v>
      </c>
      <c r="L986" s="39">
        <f t="shared" si="470"/>
        <v>0</v>
      </c>
      <c r="M986" s="39">
        <f t="shared" si="470"/>
        <v>0</v>
      </c>
      <c r="N986" s="39">
        <f t="shared" si="470"/>
        <v>225658</v>
      </c>
      <c r="O986" s="39">
        <f t="shared" si="470"/>
        <v>776313.63</v>
      </c>
      <c r="P986" s="39">
        <f t="shared" si="470"/>
        <v>620060.17000000004</v>
      </c>
      <c r="Q986" s="39">
        <f t="shared" si="470"/>
        <v>0</v>
      </c>
      <c r="R986" s="39">
        <f t="shared" si="470"/>
        <v>0</v>
      </c>
      <c r="S986" s="39">
        <f t="shared" si="470"/>
        <v>0</v>
      </c>
      <c r="T986" s="39">
        <f t="shared" si="470"/>
        <v>0</v>
      </c>
      <c r="U986" s="39">
        <f t="shared" si="470"/>
        <v>0</v>
      </c>
      <c r="V986" s="39">
        <f t="shared" si="470"/>
        <v>0</v>
      </c>
      <c r="W986" s="39">
        <f t="shared" si="470"/>
        <v>0</v>
      </c>
      <c r="X986" s="39">
        <f t="shared" si="470"/>
        <v>0</v>
      </c>
      <c r="Y986" s="39">
        <f t="shared" si="470"/>
        <v>0</v>
      </c>
      <c r="Z986" s="39">
        <f t="shared" si="470"/>
        <v>1622031.8</v>
      </c>
      <c r="AA986" s="39">
        <f t="shared" si="470"/>
        <v>145467968.19999999</v>
      </c>
      <c r="AB986" s="40">
        <f>Z986/D986</f>
        <v>1.102747841457611E-2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3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5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5">
      <c r="A991" s="36" t="s">
        <v>35</v>
      </c>
      <c r="B991" s="31">
        <f>[1]consoCURRENT!E20441</f>
        <v>293233000</v>
      </c>
      <c r="C991" s="31">
        <f>[1]consoCURRENT!F20441</f>
        <v>0</v>
      </c>
      <c r="D991" s="31">
        <f>[1]consoCURRENT!G20441</f>
        <v>293233000</v>
      </c>
      <c r="E991" s="31">
        <f>[1]consoCURRENT!H20441</f>
        <v>1373846.94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601522.73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1">SUM(M991:Y991)</f>
        <v>1373846.94</v>
      </c>
      <c r="AA991" s="31">
        <f>D991-Z991</f>
        <v>291859153.06</v>
      </c>
      <c r="AB991" s="37">
        <f>Z991/D991</f>
        <v>4.6851716553048253E-3</v>
      </c>
      <c r="AC991" s="32"/>
    </row>
    <row r="992" spans="1:29" s="33" customFormat="1" ht="18" customHeight="1" x14ac:dyDescent="0.25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1"/>
        <v>0</v>
      </c>
      <c r="AA992" s="31">
        <f>D992-Z992</f>
        <v>0</v>
      </c>
      <c r="AB992" s="37"/>
      <c r="AC992" s="32"/>
    </row>
    <row r="993" spans="1:29" s="33" customFormat="1" ht="18" customHeight="1" x14ac:dyDescent="0.25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1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72">SUM(B990:B993)</f>
        <v>293233000</v>
      </c>
      <c r="C994" s="39">
        <f t="shared" si="472"/>
        <v>0</v>
      </c>
      <c r="D994" s="39">
        <f t="shared" si="472"/>
        <v>293233000</v>
      </c>
      <c r="E994" s="39">
        <f t="shared" si="472"/>
        <v>1373846.94</v>
      </c>
      <c r="F994" s="39">
        <f t="shared" si="472"/>
        <v>0</v>
      </c>
      <c r="G994" s="39">
        <f t="shared" si="472"/>
        <v>0</v>
      </c>
      <c r="H994" s="39">
        <f t="shared" si="472"/>
        <v>0</v>
      </c>
      <c r="I994" s="39">
        <f t="shared" si="472"/>
        <v>0</v>
      </c>
      <c r="J994" s="39">
        <f t="shared" si="472"/>
        <v>0</v>
      </c>
      <c r="K994" s="39">
        <f t="shared" si="472"/>
        <v>0</v>
      </c>
      <c r="L994" s="39">
        <f t="shared" si="472"/>
        <v>0</v>
      </c>
      <c r="M994" s="39">
        <f t="shared" si="472"/>
        <v>0</v>
      </c>
      <c r="N994" s="39">
        <f t="shared" si="472"/>
        <v>156748.56</v>
      </c>
      <c r="O994" s="39">
        <f t="shared" si="472"/>
        <v>615575.65</v>
      </c>
      <c r="P994" s="39">
        <f t="shared" si="472"/>
        <v>601522.73</v>
      </c>
      <c r="Q994" s="39">
        <f t="shared" si="472"/>
        <v>0</v>
      </c>
      <c r="R994" s="39">
        <f t="shared" si="472"/>
        <v>0</v>
      </c>
      <c r="S994" s="39">
        <f t="shared" si="472"/>
        <v>0</v>
      </c>
      <c r="T994" s="39">
        <f t="shared" si="472"/>
        <v>0</v>
      </c>
      <c r="U994" s="39">
        <f t="shared" si="472"/>
        <v>0</v>
      </c>
      <c r="V994" s="39">
        <f t="shared" si="472"/>
        <v>0</v>
      </c>
      <c r="W994" s="39">
        <f t="shared" si="472"/>
        <v>0</v>
      </c>
      <c r="X994" s="39">
        <f t="shared" si="472"/>
        <v>0</v>
      </c>
      <c r="Y994" s="39">
        <f t="shared" si="472"/>
        <v>0</v>
      </c>
      <c r="Z994" s="39">
        <f t="shared" si="472"/>
        <v>1373846.94</v>
      </c>
      <c r="AA994" s="39">
        <f t="shared" si="472"/>
        <v>291859153.06</v>
      </c>
      <c r="AB994" s="40">
        <f>Z994/D994</f>
        <v>4.6851716553048253E-3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3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74">B995+B994</f>
        <v>293233000</v>
      </c>
      <c r="C996" s="39">
        <f t="shared" si="474"/>
        <v>0</v>
      </c>
      <c r="D996" s="39">
        <f t="shared" si="474"/>
        <v>293233000</v>
      </c>
      <c r="E996" s="39">
        <f t="shared" si="474"/>
        <v>1373846.94</v>
      </c>
      <c r="F996" s="39">
        <f t="shared" si="474"/>
        <v>0</v>
      </c>
      <c r="G996" s="39">
        <f t="shared" si="474"/>
        <v>0</v>
      </c>
      <c r="H996" s="39">
        <f t="shared" si="474"/>
        <v>0</v>
      </c>
      <c r="I996" s="39">
        <f t="shared" si="474"/>
        <v>0</v>
      </c>
      <c r="J996" s="39">
        <f t="shared" si="474"/>
        <v>0</v>
      </c>
      <c r="K996" s="39">
        <f t="shared" si="474"/>
        <v>0</v>
      </c>
      <c r="L996" s="39">
        <f t="shared" si="474"/>
        <v>0</v>
      </c>
      <c r="M996" s="39">
        <f t="shared" si="474"/>
        <v>0</v>
      </c>
      <c r="N996" s="39">
        <f t="shared" si="474"/>
        <v>156748.56</v>
      </c>
      <c r="O996" s="39">
        <f t="shared" si="474"/>
        <v>615575.65</v>
      </c>
      <c r="P996" s="39">
        <f t="shared" si="474"/>
        <v>601522.73</v>
      </c>
      <c r="Q996" s="39">
        <f t="shared" si="474"/>
        <v>0</v>
      </c>
      <c r="R996" s="39">
        <f t="shared" si="474"/>
        <v>0</v>
      </c>
      <c r="S996" s="39">
        <f t="shared" si="474"/>
        <v>0</v>
      </c>
      <c r="T996" s="39">
        <f t="shared" si="474"/>
        <v>0</v>
      </c>
      <c r="U996" s="39">
        <f t="shared" si="474"/>
        <v>0</v>
      </c>
      <c r="V996" s="39">
        <f t="shared" si="474"/>
        <v>0</v>
      </c>
      <c r="W996" s="39">
        <f t="shared" si="474"/>
        <v>0</v>
      </c>
      <c r="X996" s="39">
        <f t="shared" si="474"/>
        <v>0</v>
      </c>
      <c r="Y996" s="39">
        <f t="shared" si="474"/>
        <v>0</v>
      </c>
      <c r="Z996" s="39">
        <f t="shared" si="474"/>
        <v>1373846.94</v>
      </c>
      <c r="AA996" s="39">
        <f t="shared" si="474"/>
        <v>291859153.06</v>
      </c>
      <c r="AB996" s="40">
        <f>Z996/D996</f>
        <v>4.6851716553048253E-3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3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5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5">
      <c r="A1001" s="36" t="s">
        <v>35</v>
      </c>
      <c r="B1001" s="31">
        <f>[1]consoCURRENT!E20654</f>
        <v>365999000</v>
      </c>
      <c r="C1001" s="31">
        <f>[1]consoCURRENT!F20654</f>
        <v>0</v>
      </c>
      <c r="D1001" s="31">
        <f>[1]consoCURRENT!G20654</f>
        <v>365998999.99999994</v>
      </c>
      <c r="E1001" s="31">
        <f>[1]consoCURRENT!H20654</f>
        <v>281506959.81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777865.72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5">SUM(M1001:Y1001)</f>
        <v>281506959.81</v>
      </c>
      <c r="AA1001" s="31">
        <f>D1001-Z1001</f>
        <v>84492040.189999938</v>
      </c>
      <c r="AB1001" s="37">
        <f>Z1001/D1001</f>
        <v>0.76914680042841665</v>
      </c>
      <c r="AC1001" s="32"/>
    </row>
    <row r="1002" spans="1:29" s="33" customFormat="1" ht="18" customHeight="1" x14ac:dyDescent="0.25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5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5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5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76">SUM(B1000:B1003)</f>
        <v>365999000</v>
      </c>
      <c r="C1004" s="39">
        <f t="shared" si="476"/>
        <v>0</v>
      </c>
      <c r="D1004" s="39">
        <f t="shared" si="476"/>
        <v>365998999.99999994</v>
      </c>
      <c r="E1004" s="39">
        <f t="shared" si="476"/>
        <v>281506959.81</v>
      </c>
      <c r="F1004" s="39">
        <f t="shared" si="476"/>
        <v>0</v>
      </c>
      <c r="G1004" s="39">
        <f t="shared" si="476"/>
        <v>0</v>
      </c>
      <c r="H1004" s="39">
        <f t="shared" si="476"/>
        <v>0</v>
      </c>
      <c r="I1004" s="39">
        <f t="shared" si="476"/>
        <v>0</v>
      </c>
      <c r="J1004" s="39">
        <f t="shared" si="476"/>
        <v>0</v>
      </c>
      <c r="K1004" s="39">
        <f t="shared" si="476"/>
        <v>0</v>
      </c>
      <c r="L1004" s="39">
        <f t="shared" si="476"/>
        <v>0</v>
      </c>
      <c r="M1004" s="39">
        <f t="shared" si="476"/>
        <v>0</v>
      </c>
      <c r="N1004" s="39">
        <f t="shared" si="476"/>
        <v>134795.45000000001</v>
      </c>
      <c r="O1004" s="39">
        <f t="shared" si="476"/>
        <v>280594298.63999999</v>
      </c>
      <c r="P1004" s="39">
        <f t="shared" si="476"/>
        <v>777865.72</v>
      </c>
      <c r="Q1004" s="39">
        <f t="shared" si="476"/>
        <v>0</v>
      </c>
      <c r="R1004" s="39">
        <f t="shared" si="476"/>
        <v>0</v>
      </c>
      <c r="S1004" s="39">
        <f t="shared" si="476"/>
        <v>0</v>
      </c>
      <c r="T1004" s="39">
        <f t="shared" si="476"/>
        <v>0</v>
      </c>
      <c r="U1004" s="39">
        <f t="shared" si="476"/>
        <v>0</v>
      </c>
      <c r="V1004" s="39">
        <f t="shared" si="476"/>
        <v>0</v>
      </c>
      <c r="W1004" s="39">
        <f t="shared" si="476"/>
        <v>0</v>
      </c>
      <c r="X1004" s="39">
        <f t="shared" si="476"/>
        <v>0</v>
      </c>
      <c r="Y1004" s="39">
        <f t="shared" si="476"/>
        <v>0</v>
      </c>
      <c r="Z1004" s="39">
        <f t="shared" si="476"/>
        <v>281506959.81</v>
      </c>
      <c r="AA1004" s="39">
        <f t="shared" si="476"/>
        <v>84492040.189999938</v>
      </c>
      <c r="AB1004" s="40">
        <f>Z1004/D1004</f>
        <v>0.76914680042841665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7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8">B1005+B1004</f>
        <v>365999000</v>
      </c>
      <c r="C1006" s="39">
        <f t="shared" si="478"/>
        <v>0</v>
      </c>
      <c r="D1006" s="39">
        <f t="shared" si="478"/>
        <v>365998999.99999994</v>
      </c>
      <c r="E1006" s="39">
        <f t="shared" si="478"/>
        <v>281506959.81</v>
      </c>
      <c r="F1006" s="39">
        <f t="shared" si="478"/>
        <v>0</v>
      </c>
      <c r="G1006" s="39">
        <f t="shared" si="478"/>
        <v>0</v>
      </c>
      <c r="H1006" s="39">
        <f t="shared" si="478"/>
        <v>0</v>
      </c>
      <c r="I1006" s="39">
        <f t="shared" si="478"/>
        <v>0</v>
      </c>
      <c r="J1006" s="39">
        <f t="shared" si="478"/>
        <v>0</v>
      </c>
      <c r="K1006" s="39">
        <f t="shared" si="478"/>
        <v>0</v>
      </c>
      <c r="L1006" s="39">
        <f t="shared" si="478"/>
        <v>0</v>
      </c>
      <c r="M1006" s="39">
        <f t="shared" si="478"/>
        <v>0</v>
      </c>
      <c r="N1006" s="39">
        <f t="shared" si="478"/>
        <v>134795.45000000001</v>
      </c>
      <c r="O1006" s="39">
        <f t="shared" si="478"/>
        <v>280594298.63999999</v>
      </c>
      <c r="P1006" s="39">
        <f t="shared" si="478"/>
        <v>777865.72</v>
      </c>
      <c r="Q1006" s="39">
        <f t="shared" si="478"/>
        <v>0</v>
      </c>
      <c r="R1006" s="39">
        <f t="shared" si="478"/>
        <v>0</v>
      </c>
      <c r="S1006" s="39">
        <f t="shared" si="478"/>
        <v>0</v>
      </c>
      <c r="T1006" s="39">
        <f t="shared" si="478"/>
        <v>0</v>
      </c>
      <c r="U1006" s="39">
        <f t="shared" si="478"/>
        <v>0</v>
      </c>
      <c r="V1006" s="39">
        <f t="shared" si="478"/>
        <v>0</v>
      </c>
      <c r="W1006" s="39">
        <f t="shared" si="478"/>
        <v>0</v>
      </c>
      <c r="X1006" s="39">
        <f t="shared" si="478"/>
        <v>0</v>
      </c>
      <c r="Y1006" s="39">
        <f t="shared" si="478"/>
        <v>0</v>
      </c>
      <c r="Z1006" s="39">
        <f t="shared" si="478"/>
        <v>281506959.81</v>
      </c>
      <c r="AA1006" s="39">
        <f t="shared" si="478"/>
        <v>84492040.189999938</v>
      </c>
      <c r="AB1006" s="40">
        <f>Z1006/D1006</f>
        <v>0.76914680042841665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3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5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5">
      <c r="A1011" s="36" t="s">
        <v>35</v>
      </c>
      <c r="B1011" s="31">
        <f>[1]consoCURRENT!E20867</f>
        <v>215179000</v>
      </c>
      <c r="C1011" s="31">
        <f>[1]consoCURRENT!F20867</f>
        <v>0</v>
      </c>
      <c r="D1011" s="31">
        <f>[1]consoCURRENT!G20867</f>
        <v>215179000</v>
      </c>
      <c r="E1011" s="31">
        <f>[1]consoCURRENT!H20867</f>
        <v>163367581.80000004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161646521.45000002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9">SUM(M1011:Y1011)</f>
        <v>163367581.80000001</v>
      </c>
      <c r="AA1011" s="31">
        <f>D1011-Z1011</f>
        <v>51811418.199999988</v>
      </c>
      <c r="AB1011" s="37">
        <f>Z1011/D1011</f>
        <v>0.75921712527709495</v>
      </c>
      <c r="AC1011" s="32"/>
    </row>
    <row r="1012" spans="1:29" s="33" customFormat="1" ht="18" customHeight="1" x14ac:dyDescent="0.25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9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5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9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80">SUM(B1010:B1013)</f>
        <v>215179000</v>
      </c>
      <c r="C1014" s="39">
        <f t="shared" si="480"/>
        <v>0</v>
      </c>
      <c r="D1014" s="39">
        <f t="shared" si="480"/>
        <v>215179000</v>
      </c>
      <c r="E1014" s="39">
        <f t="shared" si="480"/>
        <v>163367581.80000004</v>
      </c>
      <c r="F1014" s="39">
        <f t="shared" si="480"/>
        <v>0</v>
      </c>
      <c r="G1014" s="39">
        <f t="shared" si="480"/>
        <v>0</v>
      </c>
      <c r="H1014" s="39">
        <f t="shared" si="480"/>
        <v>0</v>
      </c>
      <c r="I1014" s="39">
        <f t="shared" si="480"/>
        <v>0</v>
      </c>
      <c r="J1014" s="39">
        <f t="shared" si="480"/>
        <v>0</v>
      </c>
      <c r="K1014" s="39">
        <f t="shared" si="480"/>
        <v>0</v>
      </c>
      <c r="L1014" s="39">
        <f t="shared" si="480"/>
        <v>0</v>
      </c>
      <c r="M1014" s="39">
        <f t="shared" si="480"/>
        <v>0</v>
      </c>
      <c r="N1014" s="39">
        <f t="shared" si="480"/>
        <v>96000</v>
      </c>
      <c r="O1014" s="39">
        <f t="shared" si="480"/>
        <v>1625060.35</v>
      </c>
      <c r="P1014" s="39">
        <f t="shared" si="480"/>
        <v>161646521.45000002</v>
      </c>
      <c r="Q1014" s="39">
        <f t="shared" si="480"/>
        <v>0</v>
      </c>
      <c r="R1014" s="39">
        <f t="shared" si="480"/>
        <v>0</v>
      </c>
      <c r="S1014" s="39">
        <f t="shared" si="480"/>
        <v>0</v>
      </c>
      <c r="T1014" s="39">
        <f t="shared" si="480"/>
        <v>0</v>
      </c>
      <c r="U1014" s="39">
        <f t="shared" si="480"/>
        <v>0</v>
      </c>
      <c r="V1014" s="39">
        <f t="shared" si="480"/>
        <v>0</v>
      </c>
      <c r="W1014" s="39">
        <f t="shared" si="480"/>
        <v>0</v>
      </c>
      <c r="X1014" s="39">
        <f t="shared" si="480"/>
        <v>0</v>
      </c>
      <c r="Y1014" s="39">
        <f t="shared" si="480"/>
        <v>0</v>
      </c>
      <c r="Z1014" s="39">
        <f t="shared" si="480"/>
        <v>163367581.80000001</v>
      </c>
      <c r="AA1014" s="39">
        <f t="shared" si="480"/>
        <v>51811418.199999988</v>
      </c>
      <c r="AB1014" s="40">
        <f>Z1014/D1014</f>
        <v>0.75921712527709495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1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82">B1015+B1014</f>
        <v>215179000</v>
      </c>
      <c r="C1016" s="39">
        <f t="shared" si="482"/>
        <v>0</v>
      </c>
      <c r="D1016" s="39">
        <f t="shared" si="482"/>
        <v>215179000</v>
      </c>
      <c r="E1016" s="39">
        <f t="shared" si="482"/>
        <v>163367581.80000004</v>
      </c>
      <c r="F1016" s="39">
        <f t="shared" si="482"/>
        <v>0</v>
      </c>
      <c r="G1016" s="39">
        <f t="shared" si="482"/>
        <v>0</v>
      </c>
      <c r="H1016" s="39">
        <f t="shared" si="482"/>
        <v>0</v>
      </c>
      <c r="I1016" s="39">
        <f t="shared" si="482"/>
        <v>0</v>
      </c>
      <c r="J1016" s="39">
        <f t="shared" si="482"/>
        <v>0</v>
      </c>
      <c r="K1016" s="39">
        <f t="shared" si="482"/>
        <v>0</v>
      </c>
      <c r="L1016" s="39">
        <f t="shared" si="482"/>
        <v>0</v>
      </c>
      <c r="M1016" s="39">
        <f t="shared" si="482"/>
        <v>0</v>
      </c>
      <c r="N1016" s="39">
        <f t="shared" si="482"/>
        <v>96000</v>
      </c>
      <c r="O1016" s="39">
        <f t="shared" si="482"/>
        <v>1625060.35</v>
      </c>
      <c r="P1016" s="39">
        <f t="shared" si="482"/>
        <v>161646521.45000002</v>
      </c>
      <c r="Q1016" s="39">
        <f t="shared" si="482"/>
        <v>0</v>
      </c>
      <c r="R1016" s="39">
        <f t="shared" si="482"/>
        <v>0</v>
      </c>
      <c r="S1016" s="39">
        <f t="shared" si="482"/>
        <v>0</v>
      </c>
      <c r="T1016" s="39">
        <f t="shared" si="482"/>
        <v>0</v>
      </c>
      <c r="U1016" s="39">
        <f t="shared" si="482"/>
        <v>0</v>
      </c>
      <c r="V1016" s="39">
        <f t="shared" si="482"/>
        <v>0</v>
      </c>
      <c r="W1016" s="39">
        <f t="shared" si="482"/>
        <v>0</v>
      </c>
      <c r="X1016" s="39">
        <f t="shared" si="482"/>
        <v>0</v>
      </c>
      <c r="Y1016" s="39">
        <f t="shared" si="482"/>
        <v>0</v>
      </c>
      <c r="Z1016" s="39">
        <f t="shared" si="482"/>
        <v>163367581.80000001</v>
      </c>
      <c r="AA1016" s="39">
        <f t="shared" si="482"/>
        <v>51811418.199999988</v>
      </c>
      <c r="AB1016" s="40">
        <f>Z1016/D1016</f>
        <v>0.75921712527709495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3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5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5">
      <c r="A1021" s="36" t="s">
        <v>35</v>
      </c>
      <c r="B1021" s="31">
        <f>[1]consoCURRENT!E21080</f>
        <v>84597000</v>
      </c>
      <c r="C1021" s="31">
        <f>[1]consoCURRENT!F21080</f>
        <v>0</v>
      </c>
      <c r="D1021" s="31">
        <f>[1]consoCURRENT!G21080</f>
        <v>84597000</v>
      </c>
      <c r="E1021" s="31">
        <f>[1]consoCURRENT!H21080</f>
        <v>296208.95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153426.41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3">SUM(M1021:Y1021)</f>
        <v>296208.95</v>
      </c>
      <c r="AA1021" s="31">
        <f>D1021-Z1021</f>
        <v>84300791.049999997</v>
      </c>
      <c r="AB1021" s="37">
        <f>Z1021/D1021</f>
        <v>3.5014119886047968E-3</v>
      </c>
      <c r="AC1021" s="32"/>
    </row>
    <row r="1022" spans="1:29" s="33" customFormat="1" ht="18" customHeight="1" x14ac:dyDescent="0.25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3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5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3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84">SUM(B1020:B1023)</f>
        <v>84597000</v>
      </c>
      <c r="C1024" s="39">
        <f t="shared" si="484"/>
        <v>0</v>
      </c>
      <c r="D1024" s="39">
        <f t="shared" si="484"/>
        <v>84597000</v>
      </c>
      <c r="E1024" s="39">
        <f t="shared" si="484"/>
        <v>296208.95</v>
      </c>
      <c r="F1024" s="39">
        <f t="shared" si="484"/>
        <v>0</v>
      </c>
      <c r="G1024" s="39">
        <f t="shared" si="484"/>
        <v>0</v>
      </c>
      <c r="H1024" s="39">
        <f t="shared" si="484"/>
        <v>0</v>
      </c>
      <c r="I1024" s="39">
        <f t="shared" si="484"/>
        <v>0</v>
      </c>
      <c r="J1024" s="39">
        <f t="shared" si="484"/>
        <v>0</v>
      </c>
      <c r="K1024" s="39">
        <f t="shared" si="484"/>
        <v>0</v>
      </c>
      <c r="L1024" s="39">
        <f t="shared" si="484"/>
        <v>0</v>
      </c>
      <c r="M1024" s="39">
        <f t="shared" si="484"/>
        <v>0</v>
      </c>
      <c r="N1024" s="39">
        <f t="shared" si="484"/>
        <v>0</v>
      </c>
      <c r="O1024" s="39">
        <f t="shared" si="484"/>
        <v>142782.54</v>
      </c>
      <c r="P1024" s="39">
        <f t="shared" si="484"/>
        <v>153426.41</v>
      </c>
      <c r="Q1024" s="39">
        <f t="shared" si="484"/>
        <v>0</v>
      </c>
      <c r="R1024" s="39">
        <f t="shared" si="484"/>
        <v>0</v>
      </c>
      <c r="S1024" s="39">
        <f t="shared" si="484"/>
        <v>0</v>
      </c>
      <c r="T1024" s="39">
        <f t="shared" si="484"/>
        <v>0</v>
      </c>
      <c r="U1024" s="39">
        <f t="shared" si="484"/>
        <v>0</v>
      </c>
      <c r="V1024" s="39">
        <f t="shared" si="484"/>
        <v>0</v>
      </c>
      <c r="W1024" s="39">
        <f t="shared" si="484"/>
        <v>0</v>
      </c>
      <c r="X1024" s="39">
        <f t="shared" si="484"/>
        <v>0</v>
      </c>
      <c r="Y1024" s="39">
        <f t="shared" si="484"/>
        <v>0</v>
      </c>
      <c r="Z1024" s="39">
        <f t="shared" si="484"/>
        <v>296208.95</v>
      </c>
      <c r="AA1024" s="39">
        <f t="shared" si="484"/>
        <v>84300791.049999997</v>
      </c>
      <c r="AB1024" s="40">
        <f>Z1024/D1024</f>
        <v>3.5014119886047968E-3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5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86">B1025+B1024</f>
        <v>84597000</v>
      </c>
      <c r="C1026" s="39">
        <f t="shared" si="486"/>
        <v>0</v>
      </c>
      <c r="D1026" s="39">
        <f t="shared" si="486"/>
        <v>84597000</v>
      </c>
      <c r="E1026" s="39">
        <f t="shared" si="486"/>
        <v>296208.95</v>
      </c>
      <c r="F1026" s="39">
        <f t="shared" si="486"/>
        <v>0</v>
      </c>
      <c r="G1026" s="39">
        <f t="shared" si="486"/>
        <v>0</v>
      </c>
      <c r="H1026" s="39">
        <f t="shared" si="486"/>
        <v>0</v>
      </c>
      <c r="I1026" s="39">
        <f t="shared" si="486"/>
        <v>0</v>
      </c>
      <c r="J1026" s="39">
        <f t="shared" si="486"/>
        <v>0</v>
      </c>
      <c r="K1026" s="39">
        <f t="shared" si="486"/>
        <v>0</v>
      </c>
      <c r="L1026" s="39">
        <f t="shared" si="486"/>
        <v>0</v>
      </c>
      <c r="M1026" s="39">
        <f t="shared" si="486"/>
        <v>0</v>
      </c>
      <c r="N1026" s="39">
        <f t="shared" si="486"/>
        <v>0</v>
      </c>
      <c r="O1026" s="39">
        <f t="shared" si="486"/>
        <v>142782.54</v>
      </c>
      <c r="P1026" s="39">
        <f t="shared" si="486"/>
        <v>153426.41</v>
      </c>
      <c r="Q1026" s="39">
        <f t="shared" si="486"/>
        <v>0</v>
      </c>
      <c r="R1026" s="39">
        <f t="shared" si="486"/>
        <v>0</v>
      </c>
      <c r="S1026" s="39">
        <f t="shared" si="486"/>
        <v>0</v>
      </c>
      <c r="T1026" s="39">
        <f t="shared" si="486"/>
        <v>0</v>
      </c>
      <c r="U1026" s="39">
        <f t="shared" si="486"/>
        <v>0</v>
      </c>
      <c r="V1026" s="39">
        <f t="shared" si="486"/>
        <v>0</v>
      </c>
      <c r="W1026" s="39">
        <f t="shared" si="486"/>
        <v>0</v>
      </c>
      <c r="X1026" s="39">
        <f t="shared" si="486"/>
        <v>0</v>
      </c>
      <c r="Y1026" s="39">
        <f t="shared" si="486"/>
        <v>0</v>
      </c>
      <c r="Z1026" s="39">
        <f t="shared" si="486"/>
        <v>296208.95</v>
      </c>
      <c r="AA1026" s="39">
        <f t="shared" si="486"/>
        <v>84300791.049999997</v>
      </c>
      <c r="AB1026" s="40">
        <f>Z1026/D1026</f>
        <v>3.5014119886047968E-3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3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5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5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1368383.1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1148570.74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7">SUM(M1031:Y1031)</f>
        <v>1368383.1</v>
      </c>
      <c r="AA1031" s="31">
        <f>D1031-Z1031</f>
        <v>210136616.90000001</v>
      </c>
      <c r="AB1031" s="37">
        <f>Z1031/D1031</f>
        <v>6.4697435048816816E-3</v>
      </c>
      <c r="AC1031" s="32"/>
    </row>
    <row r="1032" spans="1:29" s="33" customFormat="1" ht="18" customHeight="1" x14ac:dyDescent="0.25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7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5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7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8">SUM(B1030:B1033)</f>
        <v>211505000</v>
      </c>
      <c r="C1034" s="39">
        <f t="shared" si="488"/>
        <v>0</v>
      </c>
      <c r="D1034" s="39">
        <f t="shared" si="488"/>
        <v>211505000</v>
      </c>
      <c r="E1034" s="39">
        <f t="shared" si="488"/>
        <v>1368383.1</v>
      </c>
      <c r="F1034" s="39">
        <f t="shared" si="488"/>
        <v>0</v>
      </c>
      <c r="G1034" s="39">
        <f t="shared" si="488"/>
        <v>0</v>
      </c>
      <c r="H1034" s="39">
        <f t="shared" si="488"/>
        <v>0</v>
      </c>
      <c r="I1034" s="39">
        <f t="shared" si="488"/>
        <v>0</v>
      </c>
      <c r="J1034" s="39">
        <f t="shared" si="488"/>
        <v>0</v>
      </c>
      <c r="K1034" s="39">
        <f t="shared" si="488"/>
        <v>0</v>
      </c>
      <c r="L1034" s="39">
        <f t="shared" si="488"/>
        <v>0</v>
      </c>
      <c r="M1034" s="39">
        <f t="shared" si="488"/>
        <v>0</v>
      </c>
      <c r="N1034" s="39">
        <f t="shared" si="488"/>
        <v>23698</v>
      </c>
      <c r="O1034" s="39">
        <f t="shared" si="488"/>
        <v>196114.36000000002</v>
      </c>
      <c r="P1034" s="39">
        <f t="shared" si="488"/>
        <v>1148570.74</v>
      </c>
      <c r="Q1034" s="39">
        <f t="shared" si="488"/>
        <v>0</v>
      </c>
      <c r="R1034" s="39">
        <f t="shared" si="488"/>
        <v>0</v>
      </c>
      <c r="S1034" s="39">
        <f t="shared" si="488"/>
        <v>0</v>
      </c>
      <c r="T1034" s="39">
        <f t="shared" si="488"/>
        <v>0</v>
      </c>
      <c r="U1034" s="39">
        <f t="shared" si="488"/>
        <v>0</v>
      </c>
      <c r="V1034" s="39">
        <f t="shared" si="488"/>
        <v>0</v>
      </c>
      <c r="W1034" s="39">
        <f t="shared" si="488"/>
        <v>0</v>
      </c>
      <c r="X1034" s="39">
        <f t="shared" si="488"/>
        <v>0</v>
      </c>
      <c r="Y1034" s="39">
        <f t="shared" si="488"/>
        <v>0</v>
      </c>
      <c r="Z1034" s="39">
        <f t="shared" si="488"/>
        <v>1368383.1</v>
      </c>
      <c r="AA1034" s="39">
        <f t="shared" si="488"/>
        <v>210136616.90000001</v>
      </c>
      <c r="AB1034" s="40">
        <f>Z1034/D1034</f>
        <v>6.4697435048816816E-3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9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90">B1035+B1034</f>
        <v>211505000</v>
      </c>
      <c r="C1036" s="39">
        <f t="shared" si="490"/>
        <v>0</v>
      </c>
      <c r="D1036" s="39">
        <f t="shared" si="490"/>
        <v>211505000</v>
      </c>
      <c r="E1036" s="39">
        <f t="shared" si="490"/>
        <v>1368383.1</v>
      </c>
      <c r="F1036" s="39">
        <f t="shared" si="490"/>
        <v>0</v>
      </c>
      <c r="G1036" s="39">
        <f t="shared" si="490"/>
        <v>0</v>
      </c>
      <c r="H1036" s="39">
        <f t="shared" si="490"/>
        <v>0</v>
      </c>
      <c r="I1036" s="39">
        <f t="shared" si="490"/>
        <v>0</v>
      </c>
      <c r="J1036" s="39">
        <f t="shared" si="490"/>
        <v>0</v>
      </c>
      <c r="K1036" s="39">
        <f t="shared" si="490"/>
        <v>0</v>
      </c>
      <c r="L1036" s="39">
        <f t="shared" si="490"/>
        <v>0</v>
      </c>
      <c r="M1036" s="39">
        <f t="shared" si="490"/>
        <v>0</v>
      </c>
      <c r="N1036" s="39">
        <f t="shared" si="490"/>
        <v>23698</v>
      </c>
      <c r="O1036" s="39">
        <f t="shared" si="490"/>
        <v>196114.36000000002</v>
      </c>
      <c r="P1036" s="39">
        <f t="shared" si="490"/>
        <v>1148570.74</v>
      </c>
      <c r="Q1036" s="39">
        <f t="shared" si="490"/>
        <v>0</v>
      </c>
      <c r="R1036" s="39">
        <f t="shared" si="490"/>
        <v>0</v>
      </c>
      <c r="S1036" s="39">
        <f t="shared" si="490"/>
        <v>0</v>
      </c>
      <c r="T1036" s="39">
        <f t="shared" si="490"/>
        <v>0</v>
      </c>
      <c r="U1036" s="39">
        <f t="shared" si="490"/>
        <v>0</v>
      </c>
      <c r="V1036" s="39">
        <f t="shared" si="490"/>
        <v>0</v>
      </c>
      <c r="W1036" s="39">
        <f t="shared" si="490"/>
        <v>0</v>
      </c>
      <c r="X1036" s="39">
        <f t="shared" si="490"/>
        <v>0</v>
      </c>
      <c r="Y1036" s="39">
        <f t="shared" si="490"/>
        <v>0</v>
      </c>
      <c r="Z1036" s="39">
        <f t="shared" si="490"/>
        <v>1368383.1</v>
      </c>
      <c r="AA1036" s="39">
        <f t="shared" si="490"/>
        <v>210136616.90000001</v>
      </c>
      <c r="AB1036" s="40">
        <f>Z1036/D1036</f>
        <v>6.4697435048816816E-3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3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5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5">
      <c r="A1041" s="36" t="s">
        <v>35</v>
      </c>
      <c r="B1041" s="31">
        <f>[1]consoCURRENT!E21506</f>
        <v>295569000</v>
      </c>
      <c r="C1041" s="31">
        <f>[1]consoCURRENT!F21506</f>
        <v>1.1641532182693481E-10</v>
      </c>
      <c r="D1041" s="31">
        <f>[1]consoCURRENT!G21506</f>
        <v>295569000</v>
      </c>
      <c r="E1041" s="31">
        <f>[1]consoCURRENT!H21506</f>
        <v>920248.48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136093.77000000002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1">SUM(M1041:Y1041)</f>
        <v>920248.48</v>
      </c>
      <c r="AA1041" s="31">
        <f>D1041-Z1041</f>
        <v>294648751.51999998</v>
      </c>
      <c r="AB1041" s="37">
        <f>Z1041/D1041</f>
        <v>3.1134810484184741E-3</v>
      </c>
      <c r="AC1041" s="32"/>
    </row>
    <row r="1042" spans="1:29" s="33" customFormat="1" ht="18" customHeight="1" x14ac:dyDescent="0.25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1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5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1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92">SUM(B1040:B1043)</f>
        <v>295569000</v>
      </c>
      <c r="C1044" s="39">
        <f t="shared" si="492"/>
        <v>1.1641532182693481E-10</v>
      </c>
      <c r="D1044" s="39">
        <f t="shared" si="492"/>
        <v>295569000</v>
      </c>
      <c r="E1044" s="39">
        <f t="shared" si="492"/>
        <v>920248.48</v>
      </c>
      <c r="F1044" s="39">
        <f t="shared" si="492"/>
        <v>0</v>
      </c>
      <c r="G1044" s="39">
        <f t="shared" si="492"/>
        <v>0</v>
      </c>
      <c r="H1044" s="39">
        <f t="shared" si="492"/>
        <v>0</v>
      </c>
      <c r="I1044" s="39">
        <f t="shared" si="492"/>
        <v>0</v>
      </c>
      <c r="J1044" s="39">
        <f t="shared" si="492"/>
        <v>0</v>
      </c>
      <c r="K1044" s="39">
        <f t="shared" si="492"/>
        <v>0</v>
      </c>
      <c r="L1044" s="39">
        <f t="shared" si="492"/>
        <v>0</v>
      </c>
      <c r="M1044" s="39">
        <f t="shared" si="492"/>
        <v>0</v>
      </c>
      <c r="N1044" s="39">
        <f t="shared" si="492"/>
        <v>0</v>
      </c>
      <c r="O1044" s="39">
        <f t="shared" si="492"/>
        <v>784154.71</v>
      </c>
      <c r="P1044" s="39">
        <f t="shared" si="492"/>
        <v>136093.77000000002</v>
      </c>
      <c r="Q1044" s="39">
        <f t="shared" si="492"/>
        <v>0</v>
      </c>
      <c r="R1044" s="39">
        <f t="shared" si="492"/>
        <v>0</v>
      </c>
      <c r="S1044" s="39">
        <f t="shared" si="492"/>
        <v>0</v>
      </c>
      <c r="T1044" s="39">
        <f t="shared" si="492"/>
        <v>0</v>
      </c>
      <c r="U1044" s="39">
        <f t="shared" si="492"/>
        <v>0</v>
      </c>
      <c r="V1044" s="39">
        <f t="shared" si="492"/>
        <v>0</v>
      </c>
      <c r="W1044" s="39">
        <f t="shared" si="492"/>
        <v>0</v>
      </c>
      <c r="X1044" s="39">
        <f t="shared" si="492"/>
        <v>0</v>
      </c>
      <c r="Y1044" s="39">
        <f t="shared" si="492"/>
        <v>0</v>
      </c>
      <c r="Z1044" s="39">
        <f t="shared" si="492"/>
        <v>920248.48</v>
      </c>
      <c r="AA1044" s="39">
        <f t="shared" si="492"/>
        <v>294648751.51999998</v>
      </c>
      <c r="AB1044" s="40">
        <f>Z1044/D1044</f>
        <v>3.1134810484184741E-3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3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94">B1045+B1044</f>
        <v>295569000</v>
      </c>
      <c r="C1046" s="39">
        <f t="shared" si="494"/>
        <v>1.1641532182693481E-10</v>
      </c>
      <c r="D1046" s="39">
        <f t="shared" si="494"/>
        <v>295569000</v>
      </c>
      <c r="E1046" s="39">
        <f t="shared" si="494"/>
        <v>920248.48</v>
      </c>
      <c r="F1046" s="39">
        <f t="shared" si="494"/>
        <v>0</v>
      </c>
      <c r="G1046" s="39">
        <f t="shared" si="494"/>
        <v>0</v>
      </c>
      <c r="H1046" s="39">
        <f t="shared" si="494"/>
        <v>0</v>
      </c>
      <c r="I1046" s="39">
        <f t="shared" si="494"/>
        <v>0</v>
      </c>
      <c r="J1046" s="39">
        <f t="shared" si="494"/>
        <v>0</v>
      </c>
      <c r="K1046" s="39">
        <f t="shared" si="494"/>
        <v>0</v>
      </c>
      <c r="L1046" s="39">
        <f t="shared" si="494"/>
        <v>0</v>
      </c>
      <c r="M1046" s="39">
        <f t="shared" si="494"/>
        <v>0</v>
      </c>
      <c r="N1046" s="39">
        <f t="shared" si="494"/>
        <v>0</v>
      </c>
      <c r="O1046" s="39">
        <f t="shared" si="494"/>
        <v>784154.71</v>
      </c>
      <c r="P1046" s="39">
        <f t="shared" si="494"/>
        <v>136093.77000000002</v>
      </c>
      <c r="Q1046" s="39">
        <f t="shared" si="494"/>
        <v>0</v>
      </c>
      <c r="R1046" s="39">
        <f t="shared" si="494"/>
        <v>0</v>
      </c>
      <c r="S1046" s="39">
        <f t="shared" si="494"/>
        <v>0</v>
      </c>
      <c r="T1046" s="39">
        <f t="shared" si="494"/>
        <v>0</v>
      </c>
      <c r="U1046" s="39">
        <f t="shared" si="494"/>
        <v>0</v>
      </c>
      <c r="V1046" s="39">
        <f t="shared" si="494"/>
        <v>0</v>
      </c>
      <c r="W1046" s="39">
        <f t="shared" si="494"/>
        <v>0</v>
      </c>
      <c r="X1046" s="39">
        <f t="shared" si="494"/>
        <v>0</v>
      </c>
      <c r="Y1046" s="39">
        <f t="shared" si="494"/>
        <v>0</v>
      </c>
      <c r="Z1046" s="39">
        <f t="shared" si="494"/>
        <v>920248.48</v>
      </c>
      <c r="AA1046" s="39">
        <f t="shared" si="494"/>
        <v>294648751.51999998</v>
      </c>
      <c r="AB1046" s="40">
        <f>Z1046/D1046</f>
        <v>3.1134810484184741E-3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3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5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5">
      <c r="A1051" s="36" t="s">
        <v>35</v>
      </c>
      <c r="B1051" s="31">
        <f>[1]consoCURRENT!E21719</f>
        <v>312143000</v>
      </c>
      <c r="C1051" s="31">
        <f>[1]consoCURRENT!F21719</f>
        <v>0</v>
      </c>
      <c r="D1051" s="31">
        <f>[1]consoCURRENT!G21719</f>
        <v>312143000</v>
      </c>
      <c r="E1051" s="31">
        <f>[1]consoCURRENT!H21719</f>
        <v>223432078.57999998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1277149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5">SUM(M1051:Y1051)</f>
        <v>223432078.57999998</v>
      </c>
      <c r="AA1051" s="31">
        <f>D1051-Z1051</f>
        <v>88710921.420000017</v>
      </c>
      <c r="AB1051" s="37">
        <f>Z1051/D1051</f>
        <v>0.7158003818121822</v>
      </c>
      <c r="AC1051" s="32"/>
    </row>
    <row r="1052" spans="1:29" s="33" customFormat="1" ht="18" customHeight="1" x14ac:dyDescent="0.25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5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5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5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96">SUM(B1050:B1053)</f>
        <v>312143000</v>
      </c>
      <c r="C1054" s="39">
        <f t="shared" si="496"/>
        <v>0</v>
      </c>
      <c r="D1054" s="39">
        <f t="shared" si="496"/>
        <v>312143000</v>
      </c>
      <c r="E1054" s="39">
        <f t="shared" si="496"/>
        <v>223432078.57999998</v>
      </c>
      <c r="F1054" s="39">
        <f t="shared" si="496"/>
        <v>0</v>
      </c>
      <c r="G1054" s="39">
        <f t="shared" si="496"/>
        <v>0</v>
      </c>
      <c r="H1054" s="39">
        <f t="shared" si="496"/>
        <v>0</v>
      </c>
      <c r="I1054" s="39">
        <f t="shared" si="496"/>
        <v>0</v>
      </c>
      <c r="J1054" s="39">
        <f t="shared" si="496"/>
        <v>0</v>
      </c>
      <c r="K1054" s="39">
        <f t="shared" si="496"/>
        <v>0</v>
      </c>
      <c r="L1054" s="39">
        <f t="shared" si="496"/>
        <v>0</v>
      </c>
      <c r="M1054" s="39">
        <f t="shared" si="496"/>
        <v>0</v>
      </c>
      <c r="N1054" s="39">
        <f t="shared" si="496"/>
        <v>59857092</v>
      </c>
      <c r="O1054" s="39">
        <f t="shared" si="496"/>
        <v>162297837.57999998</v>
      </c>
      <c r="P1054" s="39">
        <f t="shared" si="496"/>
        <v>1277149</v>
      </c>
      <c r="Q1054" s="39">
        <f t="shared" si="496"/>
        <v>0</v>
      </c>
      <c r="R1054" s="39">
        <f t="shared" si="496"/>
        <v>0</v>
      </c>
      <c r="S1054" s="39">
        <f t="shared" si="496"/>
        <v>0</v>
      </c>
      <c r="T1054" s="39">
        <f t="shared" si="496"/>
        <v>0</v>
      </c>
      <c r="U1054" s="39">
        <f t="shared" si="496"/>
        <v>0</v>
      </c>
      <c r="V1054" s="39">
        <f t="shared" si="496"/>
        <v>0</v>
      </c>
      <c r="W1054" s="39">
        <f t="shared" si="496"/>
        <v>0</v>
      </c>
      <c r="X1054" s="39">
        <f t="shared" si="496"/>
        <v>0</v>
      </c>
      <c r="Y1054" s="39">
        <f t="shared" si="496"/>
        <v>0</v>
      </c>
      <c r="Z1054" s="39">
        <f t="shared" si="496"/>
        <v>223432078.57999998</v>
      </c>
      <c r="AA1054" s="39">
        <f t="shared" si="496"/>
        <v>88710921.420000017</v>
      </c>
      <c r="AB1054" s="40">
        <f>Z1054/D1054</f>
        <v>0.7158003818121822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7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8">B1055+B1054</f>
        <v>312143000</v>
      </c>
      <c r="C1056" s="39">
        <f t="shared" si="498"/>
        <v>0</v>
      </c>
      <c r="D1056" s="39">
        <f t="shared" si="498"/>
        <v>312143000</v>
      </c>
      <c r="E1056" s="39">
        <f t="shared" si="498"/>
        <v>223432078.57999998</v>
      </c>
      <c r="F1056" s="39">
        <f t="shared" si="498"/>
        <v>0</v>
      </c>
      <c r="G1056" s="39">
        <f t="shared" si="498"/>
        <v>0</v>
      </c>
      <c r="H1056" s="39">
        <f t="shared" si="498"/>
        <v>0</v>
      </c>
      <c r="I1056" s="39">
        <f t="shared" si="498"/>
        <v>0</v>
      </c>
      <c r="J1056" s="39">
        <f t="shared" si="498"/>
        <v>0</v>
      </c>
      <c r="K1056" s="39">
        <f t="shared" si="498"/>
        <v>0</v>
      </c>
      <c r="L1056" s="39">
        <f t="shared" si="498"/>
        <v>0</v>
      </c>
      <c r="M1056" s="39">
        <f t="shared" si="498"/>
        <v>0</v>
      </c>
      <c r="N1056" s="39">
        <f t="shared" si="498"/>
        <v>59857092</v>
      </c>
      <c r="O1056" s="39">
        <f t="shared" si="498"/>
        <v>162297837.57999998</v>
      </c>
      <c r="P1056" s="39">
        <f t="shared" si="498"/>
        <v>1277149</v>
      </c>
      <c r="Q1056" s="39">
        <f t="shared" si="498"/>
        <v>0</v>
      </c>
      <c r="R1056" s="39">
        <f t="shared" si="498"/>
        <v>0</v>
      </c>
      <c r="S1056" s="39">
        <f t="shared" si="498"/>
        <v>0</v>
      </c>
      <c r="T1056" s="39">
        <f t="shared" si="498"/>
        <v>0</v>
      </c>
      <c r="U1056" s="39">
        <f t="shared" si="498"/>
        <v>0</v>
      </c>
      <c r="V1056" s="39">
        <f t="shared" si="498"/>
        <v>0</v>
      </c>
      <c r="W1056" s="39">
        <f t="shared" si="498"/>
        <v>0</v>
      </c>
      <c r="X1056" s="39">
        <f t="shared" si="498"/>
        <v>0</v>
      </c>
      <c r="Y1056" s="39">
        <f t="shared" si="498"/>
        <v>0</v>
      </c>
      <c r="Z1056" s="39">
        <f t="shared" si="498"/>
        <v>223432078.57999998</v>
      </c>
      <c r="AA1056" s="39">
        <f t="shared" si="498"/>
        <v>88710921.420000017</v>
      </c>
      <c r="AB1056" s="40">
        <f>Z1056/D1056</f>
        <v>0.7158003818121822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3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5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5">
      <c r="A1061" s="36" t="s">
        <v>35</v>
      </c>
      <c r="B1061" s="31">
        <f>[1]consoCURRENT!E21932</f>
        <v>186446000</v>
      </c>
      <c r="C1061" s="31">
        <f>[1]consoCURRENT!F21932</f>
        <v>0</v>
      </c>
      <c r="D1061" s="31">
        <f>[1]consoCURRENT!G21932</f>
        <v>186446000</v>
      </c>
      <c r="E1061" s="31">
        <f>[1]consoCURRENT!H21932</f>
        <v>665253.47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348703.37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9">SUM(M1061:Y1061)</f>
        <v>665253.47</v>
      </c>
      <c r="AA1061" s="31">
        <f>D1061-Z1061</f>
        <v>185780746.53</v>
      </c>
      <c r="AB1061" s="37">
        <f>Z1061/D1061</f>
        <v>3.568075850380271E-3</v>
      </c>
      <c r="AC1061" s="32"/>
    </row>
    <row r="1062" spans="1:29" s="33" customFormat="1" ht="18" customHeight="1" x14ac:dyDescent="0.25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9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5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9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500">SUM(B1060:B1063)</f>
        <v>186446000</v>
      </c>
      <c r="C1064" s="39">
        <f t="shared" si="500"/>
        <v>0</v>
      </c>
      <c r="D1064" s="39">
        <f t="shared" si="500"/>
        <v>186446000</v>
      </c>
      <c r="E1064" s="39">
        <f t="shared" si="500"/>
        <v>665253.47</v>
      </c>
      <c r="F1064" s="39">
        <f t="shared" si="500"/>
        <v>0</v>
      </c>
      <c r="G1064" s="39">
        <f t="shared" si="500"/>
        <v>0</v>
      </c>
      <c r="H1064" s="39">
        <f t="shared" si="500"/>
        <v>0</v>
      </c>
      <c r="I1064" s="39">
        <f t="shared" si="500"/>
        <v>0</v>
      </c>
      <c r="J1064" s="39">
        <f t="shared" si="500"/>
        <v>0</v>
      </c>
      <c r="K1064" s="39">
        <f t="shared" si="500"/>
        <v>0</v>
      </c>
      <c r="L1064" s="39">
        <f t="shared" si="500"/>
        <v>0</v>
      </c>
      <c r="M1064" s="39">
        <f t="shared" si="500"/>
        <v>0</v>
      </c>
      <c r="N1064" s="39">
        <f t="shared" si="500"/>
        <v>0</v>
      </c>
      <c r="O1064" s="39">
        <f t="shared" si="500"/>
        <v>316550.09999999998</v>
      </c>
      <c r="P1064" s="39">
        <f t="shared" si="500"/>
        <v>348703.37</v>
      </c>
      <c r="Q1064" s="39">
        <f t="shared" si="500"/>
        <v>0</v>
      </c>
      <c r="R1064" s="39">
        <f t="shared" si="500"/>
        <v>0</v>
      </c>
      <c r="S1064" s="39">
        <f t="shared" si="500"/>
        <v>0</v>
      </c>
      <c r="T1064" s="39">
        <f t="shared" si="500"/>
        <v>0</v>
      </c>
      <c r="U1064" s="39">
        <f t="shared" si="500"/>
        <v>0</v>
      </c>
      <c r="V1064" s="39">
        <f t="shared" si="500"/>
        <v>0</v>
      </c>
      <c r="W1064" s="39">
        <f t="shared" si="500"/>
        <v>0</v>
      </c>
      <c r="X1064" s="39">
        <f t="shared" si="500"/>
        <v>0</v>
      </c>
      <c r="Y1064" s="39">
        <f t="shared" si="500"/>
        <v>0</v>
      </c>
      <c r="Z1064" s="39">
        <f t="shared" si="500"/>
        <v>665253.47</v>
      </c>
      <c r="AA1064" s="39">
        <f t="shared" si="500"/>
        <v>185780746.53</v>
      </c>
      <c r="AB1064" s="40">
        <f>Z1064/D1064</f>
        <v>3.568075850380271E-3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1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502">B1065+B1064</f>
        <v>186446000</v>
      </c>
      <c r="C1066" s="39">
        <f t="shared" si="502"/>
        <v>0</v>
      </c>
      <c r="D1066" s="39">
        <f t="shared" si="502"/>
        <v>186446000</v>
      </c>
      <c r="E1066" s="39">
        <f t="shared" si="502"/>
        <v>665253.47</v>
      </c>
      <c r="F1066" s="39">
        <f t="shared" si="502"/>
        <v>0</v>
      </c>
      <c r="G1066" s="39">
        <f t="shared" si="502"/>
        <v>0</v>
      </c>
      <c r="H1066" s="39">
        <f t="shared" si="502"/>
        <v>0</v>
      </c>
      <c r="I1066" s="39">
        <f t="shared" si="502"/>
        <v>0</v>
      </c>
      <c r="J1066" s="39">
        <f t="shared" si="502"/>
        <v>0</v>
      </c>
      <c r="K1066" s="39">
        <f t="shared" si="502"/>
        <v>0</v>
      </c>
      <c r="L1066" s="39">
        <f t="shared" si="502"/>
        <v>0</v>
      </c>
      <c r="M1066" s="39">
        <f t="shared" si="502"/>
        <v>0</v>
      </c>
      <c r="N1066" s="39">
        <f t="shared" si="502"/>
        <v>0</v>
      </c>
      <c r="O1066" s="39">
        <f t="shared" si="502"/>
        <v>316550.09999999998</v>
      </c>
      <c r="P1066" s="39">
        <f t="shared" si="502"/>
        <v>348703.37</v>
      </c>
      <c r="Q1066" s="39">
        <f t="shared" si="502"/>
        <v>0</v>
      </c>
      <c r="R1066" s="39">
        <f t="shared" si="502"/>
        <v>0</v>
      </c>
      <c r="S1066" s="39">
        <f t="shared" si="502"/>
        <v>0</v>
      </c>
      <c r="T1066" s="39">
        <f t="shared" si="502"/>
        <v>0</v>
      </c>
      <c r="U1066" s="39">
        <f t="shared" si="502"/>
        <v>0</v>
      </c>
      <c r="V1066" s="39">
        <f t="shared" si="502"/>
        <v>0</v>
      </c>
      <c r="W1066" s="39">
        <f t="shared" si="502"/>
        <v>0</v>
      </c>
      <c r="X1066" s="39">
        <f t="shared" si="502"/>
        <v>0</v>
      </c>
      <c r="Y1066" s="39">
        <f t="shared" si="502"/>
        <v>0</v>
      </c>
      <c r="Z1066" s="39">
        <f t="shared" si="502"/>
        <v>665253.47</v>
      </c>
      <c r="AA1066" s="39">
        <f t="shared" si="502"/>
        <v>185780746.53</v>
      </c>
      <c r="AB1066" s="40">
        <f>Z1066/D1066</f>
        <v>3.568075850380271E-3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3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5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5">
      <c r="A1071" s="36" t="s">
        <v>35</v>
      </c>
      <c r="B1071" s="31">
        <f>[1]consoCURRENT!E22145</f>
        <v>142499000</v>
      </c>
      <c r="C1071" s="31">
        <f>[1]consoCURRENT!F22145</f>
        <v>0</v>
      </c>
      <c r="D1071" s="31">
        <f>[1]consoCURRENT!G22145</f>
        <v>142499000</v>
      </c>
      <c r="E1071" s="31">
        <f>[1]consoCURRENT!H22145</f>
        <v>81816992.920000002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902267.44000000006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503">SUM(M1071:Y1071)</f>
        <v>81816992.919999987</v>
      </c>
      <c r="AA1071" s="31">
        <f>D1071-Z1071</f>
        <v>60682007.080000013</v>
      </c>
      <c r="AB1071" s="37">
        <f>Z1071/D1071</f>
        <v>0.57415836546221366</v>
      </c>
      <c r="AC1071" s="32"/>
    </row>
    <row r="1072" spans="1:29" s="33" customFormat="1" ht="18" customHeight="1" x14ac:dyDescent="0.25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503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5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503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504">SUM(B1070:B1073)</f>
        <v>142499000</v>
      </c>
      <c r="C1074" s="39">
        <f t="shared" si="504"/>
        <v>0</v>
      </c>
      <c r="D1074" s="39">
        <f t="shared" si="504"/>
        <v>142499000</v>
      </c>
      <c r="E1074" s="39">
        <f t="shared" si="504"/>
        <v>81816992.920000002</v>
      </c>
      <c r="F1074" s="39">
        <f t="shared" si="504"/>
        <v>0</v>
      </c>
      <c r="G1074" s="39">
        <f t="shared" si="504"/>
        <v>0</v>
      </c>
      <c r="H1074" s="39">
        <f t="shared" si="504"/>
        <v>0</v>
      </c>
      <c r="I1074" s="39">
        <f t="shared" si="504"/>
        <v>0</v>
      </c>
      <c r="J1074" s="39">
        <f t="shared" si="504"/>
        <v>0</v>
      </c>
      <c r="K1074" s="39">
        <f t="shared" si="504"/>
        <v>0</v>
      </c>
      <c r="L1074" s="39">
        <f t="shared" si="504"/>
        <v>0</v>
      </c>
      <c r="M1074" s="39">
        <f t="shared" si="504"/>
        <v>0</v>
      </c>
      <c r="N1074" s="39">
        <f t="shared" si="504"/>
        <v>354450.10000000003</v>
      </c>
      <c r="O1074" s="39">
        <f t="shared" si="504"/>
        <v>80560275.379999995</v>
      </c>
      <c r="P1074" s="39">
        <f t="shared" si="504"/>
        <v>902267.44000000006</v>
      </c>
      <c r="Q1074" s="39">
        <f t="shared" si="504"/>
        <v>0</v>
      </c>
      <c r="R1074" s="39">
        <f t="shared" si="504"/>
        <v>0</v>
      </c>
      <c r="S1074" s="39">
        <f t="shared" si="504"/>
        <v>0</v>
      </c>
      <c r="T1074" s="39">
        <f t="shared" si="504"/>
        <v>0</v>
      </c>
      <c r="U1074" s="39">
        <f t="shared" si="504"/>
        <v>0</v>
      </c>
      <c r="V1074" s="39">
        <f t="shared" si="504"/>
        <v>0</v>
      </c>
      <c r="W1074" s="39">
        <f t="shared" si="504"/>
        <v>0</v>
      </c>
      <c r="X1074" s="39">
        <f t="shared" si="504"/>
        <v>0</v>
      </c>
      <c r="Y1074" s="39">
        <f t="shared" si="504"/>
        <v>0</v>
      </c>
      <c r="Z1074" s="39">
        <f t="shared" si="504"/>
        <v>81816992.919999987</v>
      </c>
      <c r="AA1074" s="39">
        <f t="shared" si="504"/>
        <v>60682007.080000013</v>
      </c>
      <c r="AB1074" s="40">
        <f>Z1074/D1074</f>
        <v>0.57415836546221366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505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6">B1075+B1074</f>
        <v>142499000</v>
      </c>
      <c r="C1076" s="39">
        <f t="shared" si="506"/>
        <v>0</v>
      </c>
      <c r="D1076" s="39">
        <f t="shared" si="506"/>
        <v>142499000</v>
      </c>
      <c r="E1076" s="39">
        <f t="shared" si="506"/>
        <v>81816992.920000002</v>
      </c>
      <c r="F1076" s="39">
        <f t="shared" si="506"/>
        <v>0</v>
      </c>
      <c r="G1076" s="39">
        <f t="shared" si="506"/>
        <v>0</v>
      </c>
      <c r="H1076" s="39">
        <f t="shared" si="506"/>
        <v>0</v>
      </c>
      <c r="I1076" s="39">
        <f t="shared" si="506"/>
        <v>0</v>
      </c>
      <c r="J1076" s="39">
        <f t="shared" si="506"/>
        <v>0</v>
      </c>
      <c r="K1076" s="39">
        <f t="shared" si="506"/>
        <v>0</v>
      </c>
      <c r="L1076" s="39">
        <f t="shared" si="506"/>
        <v>0</v>
      </c>
      <c r="M1076" s="39">
        <f t="shared" si="506"/>
        <v>0</v>
      </c>
      <c r="N1076" s="39">
        <f t="shared" si="506"/>
        <v>354450.10000000003</v>
      </c>
      <c r="O1076" s="39">
        <f t="shared" si="506"/>
        <v>80560275.379999995</v>
      </c>
      <c r="P1076" s="39">
        <f t="shared" si="506"/>
        <v>902267.44000000006</v>
      </c>
      <c r="Q1076" s="39">
        <f t="shared" si="506"/>
        <v>0</v>
      </c>
      <c r="R1076" s="39">
        <f t="shared" si="506"/>
        <v>0</v>
      </c>
      <c r="S1076" s="39">
        <f t="shared" si="506"/>
        <v>0</v>
      </c>
      <c r="T1076" s="39">
        <f t="shared" si="506"/>
        <v>0</v>
      </c>
      <c r="U1076" s="39">
        <f t="shared" si="506"/>
        <v>0</v>
      </c>
      <c r="V1076" s="39">
        <f t="shared" si="506"/>
        <v>0</v>
      </c>
      <c r="W1076" s="39">
        <f t="shared" si="506"/>
        <v>0</v>
      </c>
      <c r="X1076" s="39">
        <f t="shared" si="506"/>
        <v>0</v>
      </c>
      <c r="Y1076" s="39">
        <f t="shared" si="506"/>
        <v>0</v>
      </c>
      <c r="Z1076" s="39">
        <f t="shared" si="506"/>
        <v>81816992.919999987</v>
      </c>
      <c r="AA1076" s="39">
        <f t="shared" si="506"/>
        <v>60682007.080000013</v>
      </c>
      <c r="AB1076" s="40">
        <f>Z1076/D1076</f>
        <v>0.57415836546221366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3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5">
      <c r="A1080" s="36" t="s">
        <v>34</v>
      </c>
      <c r="B1080" s="31">
        <f>B1090+B1270</f>
        <v>26696000</v>
      </c>
      <c r="C1080" s="31">
        <f t="shared" ref="C1080:Y1085" si="507">C1090+C1270</f>
        <v>0</v>
      </c>
      <c r="D1080" s="31">
        <f t="shared" si="507"/>
        <v>26696000</v>
      </c>
      <c r="E1080" s="31">
        <f t="shared" si="507"/>
        <v>5398445.8000000007</v>
      </c>
      <c r="F1080" s="31">
        <f t="shared" si="507"/>
        <v>0</v>
      </c>
      <c r="G1080" s="31">
        <f t="shared" si="507"/>
        <v>0</v>
      </c>
      <c r="H1080" s="31">
        <f t="shared" si="507"/>
        <v>0</v>
      </c>
      <c r="I1080" s="31">
        <f t="shared" si="507"/>
        <v>0</v>
      </c>
      <c r="J1080" s="31">
        <f t="shared" si="507"/>
        <v>0</v>
      </c>
      <c r="K1080" s="31">
        <f t="shared" si="507"/>
        <v>0</v>
      </c>
      <c r="L1080" s="31">
        <f t="shared" si="507"/>
        <v>0</v>
      </c>
      <c r="M1080" s="31">
        <f t="shared" si="507"/>
        <v>0</v>
      </c>
      <c r="N1080" s="31">
        <f t="shared" si="507"/>
        <v>1665244.9200000004</v>
      </c>
      <c r="O1080" s="31">
        <f t="shared" si="507"/>
        <v>2072901.31</v>
      </c>
      <c r="P1080" s="31">
        <f t="shared" si="507"/>
        <v>1660299.5699999998</v>
      </c>
      <c r="Q1080" s="31">
        <f t="shared" si="507"/>
        <v>0</v>
      </c>
      <c r="R1080" s="31">
        <f t="shared" si="507"/>
        <v>0</v>
      </c>
      <c r="S1080" s="31">
        <f t="shared" si="507"/>
        <v>0</v>
      </c>
      <c r="T1080" s="31">
        <f t="shared" si="507"/>
        <v>0</v>
      </c>
      <c r="U1080" s="31">
        <f t="shared" si="507"/>
        <v>0</v>
      </c>
      <c r="V1080" s="31">
        <f t="shared" si="507"/>
        <v>0</v>
      </c>
      <c r="W1080" s="31">
        <f t="shared" si="507"/>
        <v>0</v>
      </c>
      <c r="X1080" s="31">
        <f t="shared" si="507"/>
        <v>0</v>
      </c>
      <c r="Y1080" s="31">
        <f t="shared" si="507"/>
        <v>0</v>
      </c>
      <c r="Z1080" s="31">
        <f>SUM(M1080:Y1080)</f>
        <v>5398445.8000000007</v>
      </c>
      <c r="AA1080" s="31">
        <f>D1080-Z1080</f>
        <v>21297554.199999999</v>
      </c>
      <c r="AB1080" s="37">
        <f>Z1080/D1080</f>
        <v>0.20221927629607434</v>
      </c>
      <c r="AC1080" s="32"/>
    </row>
    <row r="1081" spans="1:29" s="33" customFormat="1" ht="18" customHeight="1" x14ac:dyDescent="0.25">
      <c r="A1081" s="36" t="s">
        <v>35</v>
      </c>
      <c r="B1081" s="31">
        <f t="shared" ref="B1081:Q1085" si="508">B1091+B1271</f>
        <v>23266674000</v>
      </c>
      <c r="C1081" s="31">
        <f t="shared" si="508"/>
        <v>-1.1641532182693481E-10</v>
      </c>
      <c r="D1081" s="31">
        <f t="shared" si="508"/>
        <v>23266674000</v>
      </c>
      <c r="E1081" s="31">
        <f t="shared" si="508"/>
        <v>3031543032.8700008</v>
      </c>
      <c r="F1081" s="31">
        <f t="shared" si="508"/>
        <v>0</v>
      </c>
      <c r="G1081" s="31">
        <f t="shared" si="508"/>
        <v>0</v>
      </c>
      <c r="H1081" s="31">
        <f t="shared" si="508"/>
        <v>0</v>
      </c>
      <c r="I1081" s="31">
        <f t="shared" si="508"/>
        <v>29071243.300000001</v>
      </c>
      <c r="J1081" s="31">
        <f t="shared" si="508"/>
        <v>0</v>
      </c>
      <c r="K1081" s="31">
        <f t="shared" si="508"/>
        <v>0</v>
      </c>
      <c r="L1081" s="31">
        <f t="shared" si="508"/>
        <v>0</v>
      </c>
      <c r="M1081" s="31">
        <f t="shared" si="508"/>
        <v>29071243.300000001</v>
      </c>
      <c r="N1081" s="31">
        <f t="shared" si="508"/>
        <v>138644310.57999998</v>
      </c>
      <c r="O1081" s="31">
        <f t="shared" si="508"/>
        <v>295960346.00999999</v>
      </c>
      <c r="P1081" s="31">
        <f t="shared" si="508"/>
        <v>2567867132.98</v>
      </c>
      <c r="Q1081" s="31">
        <f t="shared" si="508"/>
        <v>0</v>
      </c>
      <c r="R1081" s="31">
        <f t="shared" si="507"/>
        <v>0</v>
      </c>
      <c r="S1081" s="31">
        <f t="shared" si="507"/>
        <v>0</v>
      </c>
      <c r="T1081" s="31">
        <f t="shared" si="507"/>
        <v>0</v>
      </c>
      <c r="U1081" s="31">
        <f t="shared" si="507"/>
        <v>0</v>
      </c>
      <c r="V1081" s="31">
        <f t="shared" si="507"/>
        <v>0</v>
      </c>
      <c r="W1081" s="31">
        <f t="shared" si="507"/>
        <v>0</v>
      </c>
      <c r="X1081" s="31">
        <f t="shared" si="507"/>
        <v>0</v>
      </c>
      <c r="Y1081" s="31">
        <f t="shared" si="507"/>
        <v>0</v>
      </c>
      <c r="Z1081" s="31">
        <f t="shared" ref="Z1081:Z1083" si="509">SUM(M1081:Y1081)</f>
        <v>3031543032.8699999</v>
      </c>
      <c r="AA1081" s="31">
        <f>D1081-Z1081</f>
        <v>20235130967.130001</v>
      </c>
      <c r="AB1081" s="37">
        <f>Z1081/D1081</f>
        <v>0.13029550475800708</v>
      </c>
      <c r="AC1081" s="32"/>
    </row>
    <row r="1082" spans="1:29" s="33" customFormat="1" ht="18" customHeight="1" x14ac:dyDescent="0.25">
      <c r="A1082" s="36" t="s">
        <v>36</v>
      </c>
      <c r="B1082" s="31">
        <f t="shared" si="508"/>
        <v>0</v>
      </c>
      <c r="C1082" s="31">
        <f t="shared" si="507"/>
        <v>0</v>
      </c>
      <c r="D1082" s="31">
        <f t="shared" si="507"/>
        <v>0</v>
      </c>
      <c r="E1082" s="31">
        <f t="shared" si="507"/>
        <v>0</v>
      </c>
      <c r="F1082" s="31">
        <f t="shared" si="507"/>
        <v>0</v>
      </c>
      <c r="G1082" s="31">
        <f t="shared" si="507"/>
        <v>0</v>
      </c>
      <c r="H1082" s="31">
        <f t="shared" si="507"/>
        <v>0</v>
      </c>
      <c r="I1082" s="31">
        <f t="shared" si="507"/>
        <v>0</v>
      </c>
      <c r="J1082" s="31">
        <f t="shared" si="507"/>
        <v>0</v>
      </c>
      <c r="K1082" s="31">
        <f t="shared" si="507"/>
        <v>0</v>
      </c>
      <c r="L1082" s="31">
        <f t="shared" si="507"/>
        <v>0</v>
      </c>
      <c r="M1082" s="31">
        <f t="shared" si="507"/>
        <v>0</v>
      </c>
      <c r="N1082" s="31">
        <f t="shared" si="507"/>
        <v>0</v>
      </c>
      <c r="O1082" s="31">
        <f t="shared" si="507"/>
        <v>0</v>
      </c>
      <c r="P1082" s="31">
        <f t="shared" si="507"/>
        <v>0</v>
      </c>
      <c r="Q1082" s="31">
        <f t="shared" si="507"/>
        <v>0</v>
      </c>
      <c r="R1082" s="31">
        <f t="shared" si="507"/>
        <v>0</v>
      </c>
      <c r="S1082" s="31">
        <f t="shared" si="507"/>
        <v>0</v>
      </c>
      <c r="T1082" s="31">
        <f t="shared" si="507"/>
        <v>0</v>
      </c>
      <c r="U1082" s="31">
        <f t="shared" si="507"/>
        <v>0</v>
      </c>
      <c r="V1082" s="31">
        <f t="shared" si="507"/>
        <v>0</v>
      </c>
      <c r="W1082" s="31">
        <f t="shared" si="507"/>
        <v>0</v>
      </c>
      <c r="X1082" s="31">
        <f t="shared" si="507"/>
        <v>0</v>
      </c>
      <c r="Y1082" s="31">
        <f t="shared" si="507"/>
        <v>0</v>
      </c>
      <c r="Z1082" s="31">
        <f t="shared" si="509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5">
      <c r="A1083" s="36" t="s">
        <v>37</v>
      </c>
      <c r="B1083" s="31">
        <f t="shared" si="508"/>
        <v>0</v>
      </c>
      <c r="C1083" s="31">
        <f t="shared" si="507"/>
        <v>0</v>
      </c>
      <c r="D1083" s="31">
        <f t="shared" si="507"/>
        <v>0</v>
      </c>
      <c r="E1083" s="31">
        <f t="shared" si="507"/>
        <v>0</v>
      </c>
      <c r="F1083" s="31">
        <f t="shared" si="507"/>
        <v>0</v>
      </c>
      <c r="G1083" s="31">
        <f t="shared" si="507"/>
        <v>0</v>
      </c>
      <c r="H1083" s="31">
        <f t="shared" si="507"/>
        <v>0</v>
      </c>
      <c r="I1083" s="31">
        <f t="shared" si="507"/>
        <v>0</v>
      </c>
      <c r="J1083" s="31">
        <f t="shared" si="507"/>
        <v>0</v>
      </c>
      <c r="K1083" s="31">
        <f t="shared" si="507"/>
        <v>0</v>
      </c>
      <c r="L1083" s="31">
        <f t="shared" si="507"/>
        <v>0</v>
      </c>
      <c r="M1083" s="31">
        <f t="shared" si="507"/>
        <v>0</v>
      </c>
      <c r="N1083" s="31">
        <f t="shared" si="507"/>
        <v>0</v>
      </c>
      <c r="O1083" s="31">
        <f t="shared" si="507"/>
        <v>0</v>
      </c>
      <c r="P1083" s="31">
        <f t="shared" si="507"/>
        <v>0</v>
      </c>
      <c r="Q1083" s="31">
        <f t="shared" si="507"/>
        <v>0</v>
      </c>
      <c r="R1083" s="31">
        <f t="shared" si="507"/>
        <v>0</v>
      </c>
      <c r="S1083" s="31">
        <f t="shared" si="507"/>
        <v>0</v>
      </c>
      <c r="T1083" s="31">
        <f t="shared" si="507"/>
        <v>0</v>
      </c>
      <c r="U1083" s="31">
        <f t="shared" si="507"/>
        <v>0</v>
      </c>
      <c r="V1083" s="31">
        <f t="shared" si="507"/>
        <v>0</v>
      </c>
      <c r="W1083" s="31">
        <f t="shared" si="507"/>
        <v>0</v>
      </c>
      <c r="X1083" s="31">
        <f t="shared" si="507"/>
        <v>0</v>
      </c>
      <c r="Y1083" s="31">
        <f t="shared" si="507"/>
        <v>0</v>
      </c>
      <c r="Z1083" s="31">
        <f t="shared" si="509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10">SUM(B1080:B1083)</f>
        <v>23293370000</v>
      </c>
      <c r="C1084" s="39">
        <f t="shared" si="510"/>
        <v>-1.1641532182693481E-10</v>
      </c>
      <c r="D1084" s="39">
        <f t="shared" si="510"/>
        <v>23293370000</v>
      </c>
      <c r="E1084" s="39">
        <f t="shared" si="510"/>
        <v>3036941478.670001</v>
      </c>
      <c r="F1084" s="39">
        <f t="shared" si="510"/>
        <v>0</v>
      </c>
      <c r="G1084" s="39">
        <f t="shared" si="510"/>
        <v>0</v>
      </c>
      <c r="H1084" s="39">
        <f t="shared" si="510"/>
        <v>0</v>
      </c>
      <c r="I1084" s="39">
        <f t="shared" si="510"/>
        <v>29071243.300000001</v>
      </c>
      <c r="J1084" s="39">
        <f t="shared" si="510"/>
        <v>0</v>
      </c>
      <c r="K1084" s="39">
        <f t="shared" si="510"/>
        <v>0</v>
      </c>
      <c r="L1084" s="39">
        <f t="shared" si="510"/>
        <v>0</v>
      </c>
      <c r="M1084" s="39">
        <f t="shared" si="510"/>
        <v>29071243.300000001</v>
      </c>
      <c r="N1084" s="39">
        <f t="shared" si="510"/>
        <v>140309555.49999997</v>
      </c>
      <c r="O1084" s="39">
        <f t="shared" si="510"/>
        <v>298033247.31999999</v>
      </c>
      <c r="P1084" s="39">
        <f t="shared" si="510"/>
        <v>2569527432.5500002</v>
      </c>
      <c r="Q1084" s="39">
        <f t="shared" si="510"/>
        <v>0</v>
      </c>
      <c r="R1084" s="39">
        <f t="shared" si="510"/>
        <v>0</v>
      </c>
      <c r="S1084" s="39">
        <f t="shared" si="510"/>
        <v>0</v>
      </c>
      <c r="T1084" s="39">
        <f t="shared" si="510"/>
        <v>0</v>
      </c>
      <c r="U1084" s="39">
        <f t="shared" si="510"/>
        <v>0</v>
      </c>
      <c r="V1084" s="39">
        <f t="shared" si="510"/>
        <v>0</v>
      </c>
      <c r="W1084" s="39">
        <f t="shared" si="510"/>
        <v>0</v>
      </c>
      <c r="X1084" s="39">
        <f t="shared" si="510"/>
        <v>0</v>
      </c>
      <c r="Y1084" s="39">
        <f t="shared" si="510"/>
        <v>0</v>
      </c>
      <c r="Z1084" s="39">
        <f t="shared" si="510"/>
        <v>3036941478.6700001</v>
      </c>
      <c r="AA1084" s="39">
        <f t="shared" si="510"/>
        <v>20256428521.330002</v>
      </c>
      <c r="AB1084" s="40">
        <f>Z1084/D1084</f>
        <v>0.13037793495187686</v>
      </c>
      <c r="AC1084" s="32"/>
    </row>
    <row r="1085" spans="1:29" s="33" customFormat="1" ht="18" customHeight="1" x14ac:dyDescent="0.25">
      <c r="A1085" s="41" t="s">
        <v>39</v>
      </c>
      <c r="B1085" s="31">
        <f t="shared" si="508"/>
        <v>0</v>
      </c>
      <c r="C1085" s="31">
        <f t="shared" si="507"/>
        <v>0</v>
      </c>
      <c r="D1085" s="31">
        <f t="shared" si="507"/>
        <v>0</v>
      </c>
      <c r="E1085" s="31">
        <f t="shared" si="507"/>
        <v>0</v>
      </c>
      <c r="F1085" s="31">
        <f t="shared" si="507"/>
        <v>0</v>
      </c>
      <c r="G1085" s="31">
        <f t="shared" si="507"/>
        <v>0</v>
      </c>
      <c r="H1085" s="31">
        <f t="shared" si="507"/>
        <v>0</v>
      </c>
      <c r="I1085" s="31">
        <f t="shared" si="507"/>
        <v>0</v>
      </c>
      <c r="J1085" s="31">
        <f t="shared" si="507"/>
        <v>0</v>
      </c>
      <c r="K1085" s="31">
        <f t="shared" si="507"/>
        <v>0</v>
      </c>
      <c r="L1085" s="31">
        <f t="shared" si="507"/>
        <v>0</v>
      </c>
      <c r="M1085" s="31">
        <f t="shared" si="507"/>
        <v>0</v>
      </c>
      <c r="N1085" s="31">
        <f t="shared" si="507"/>
        <v>0</v>
      </c>
      <c r="O1085" s="31">
        <f t="shared" si="507"/>
        <v>0</v>
      </c>
      <c r="P1085" s="31">
        <f t="shared" si="507"/>
        <v>0</v>
      </c>
      <c r="Q1085" s="31">
        <f t="shared" si="507"/>
        <v>0</v>
      </c>
      <c r="R1085" s="31">
        <f t="shared" si="507"/>
        <v>0</v>
      </c>
      <c r="S1085" s="31">
        <f t="shared" si="507"/>
        <v>0</v>
      </c>
      <c r="T1085" s="31">
        <f t="shared" si="507"/>
        <v>0</v>
      </c>
      <c r="U1085" s="31">
        <f t="shared" si="507"/>
        <v>0</v>
      </c>
      <c r="V1085" s="31">
        <f t="shared" si="507"/>
        <v>0</v>
      </c>
      <c r="W1085" s="31">
        <f t="shared" si="507"/>
        <v>0</v>
      </c>
      <c r="X1085" s="31">
        <f t="shared" si="507"/>
        <v>0</v>
      </c>
      <c r="Y1085" s="31">
        <f t="shared" si="507"/>
        <v>0</v>
      </c>
      <c r="Z1085" s="31">
        <f t="shared" ref="Z1085" si="511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12">B1085+B1084</f>
        <v>23293370000</v>
      </c>
      <c r="C1086" s="39">
        <f t="shared" si="512"/>
        <v>-1.1641532182693481E-10</v>
      </c>
      <c r="D1086" s="39">
        <f t="shared" si="512"/>
        <v>23293370000</v>
      </c>
      <c r="E1086" s="39">
        <f t="shared" si="512"/>
        <v>3036941478.670001</v>
      </c>
      <c r="F1086" s="39">
        <f t="shared" si="512"/>
        <v>0</v>
      </c>
      <c r="G1086" s="39">
        <f t="shared" si="512"/>
        <v>0</v>
      </c>
      <c r="H1086" s="39">
        <f t="shared" si="512"/>
        <v>0</v>
      </c>
      <c r="I1086" s="39">
        <f t="shared" si="512"/>
        <v>29071243.300000001</v>
      </c>
      <c r="J1086" s="39">
        <f t="shared" si="512"/>
        <v>0</v>
      </c>
      <c r="K1086" s="39">
        <f t="shared" si="512"/>
        <v>0</v>
      </c>
      <c r="L1086" s="39">
        <f t="shared" si="512"/>
        <v>0</v>
      </c>
      <c r="M1086" s="39">
        <f t="shared" si="512"/>
        <v>29071243.300000001</v>
      </c>
      <c r="N1086" s="39">
        <f t="shared" si="512"/>
        <v>140309555.49999997</v>
      </c>
      <c r="O1086" s="39">
        <f t="shared" si="512"/>
        <v>298033247.31999999</v>
      </c>
      <c r="P1086" s="39">
        <f t="shared" si="512"/>
        <v>2569527432.5500002</v>
      </c>
      <c r="Q1086" s="39">
        <f t="shared" si="512"/>
        <v>0</v>
      </c>
      <c r="R1086" s="39">
        <f t="shared" si="512"/>
        <v>0</v>
      </c>
      <c r="S1086" s="39">
        <f t="shared" si="512"/>
        <v>0</v>
      </c>
      <c r="T1086" s="39">
        <f t="shared" si="512"/>
        <v>0</v>
      </c>
      <c r="U1086" s="39">
        <f t="shared" si="512"/>
        <v>0</v>
      </c>
      <c r="V1086" s="39">
        <f t="shared" si="512"/>
        <v>0</v>
      </c>
      <c r="W1086" s="39">
        <f t="shared" si="512"/>
        <v>0</v>
      </c>
      <c r="X1086" s="39">
        <f t="shared" si="512"/>
        <v>0</v>
      </c>
      <c r="Y1086" s="39">
        <f t="shared" si="512"/>
        <v>0</v>
      </c>
      <c r="Z1086" s="39">
        <f t="shared" si="512"/>
        <v>3036941478.6700001</v>
      </c>
      <c r="AA1086" s="39">
        <f t="shared" si="512"/>
        <v>20256428521.330002</v>
      </c>
      <c r="AB1086" s="40">
        <f>Z1086/D1086</f>
        <v>0.13037793495187686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3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5">
      <c r="A1090" s="36" t="s">
        <v>34</v>
      </c>
      <c r="B1090" s="31">
        <f t="shared" ref="B1090:Q1093" si="513">B1100+B1110+B1120+B1130+B1140+B1150+B1160+B1170+B1180+B1190+B1200+B1210+B1220+B1230+B1240+B1250+B1260</f>
        <v>26696000</v>
      </c>
      <c r="C1090" s="31">
        <f t="shared" si="513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14">E1100+E1110+E1120+E1130+E1140+E1150+E1160+E1170+E1180+E1190+E1200+E1210+E1220+E1230+E1240+E1250+E1260</f>
        <v>5398445.8000000007</v>
      </c>
      <c r="F1090" s="31">
        <f t="shared" si="514"/>
        <v>0</v>
      </c>
      <c r="G1090" s="31">
        <f t="shared" si="514"/>
        <v>0</v>
      </c>
      <c r="H1090" s="31">
        <f t="shared" si="514"/>
        <v>0</v>
      </c>
      <c r="I1090" s="31">
        <f t="shared" si="514"/>
        <v>0</v>
      </c>
      <c r="J1090" s="31">
        <f t="shared" si="514"/>
        <v>0</v>
      </c>
      <c r="K1090" s="31">
        <f t="shared" si="514"/>
        <v>0</v>
      </c>
      <c r="L1090" s="31">
        <f t="shared" si="514"/>
        <v>0</v>
      </c>
      <c r="M1090" s="31">
        <f t="shared" si="514"/>
        <v>0</v>
      </c>
      <c r="N1090" s="31">
        <f t="shared" si="514"/>
        <v>1665244.9200000004</v>
      </c>
      <c r="O1090" s="31">
        <f t="shared" si="514"/>
        <v>2072901.31</v>
      </c>
      <c r="P1090" s="31">
        <f t="shared" si="514"/>
        <v>1660299.5699999998</v>
      </c>
      <c r="Q1090" s="31">
        <f t="shared" si="514"/>
        <v>0</v>
      </c>
      <c r="R1090" s="31">
        <f t="shared" si="514"/>
        <v>0</v>
      </c>
      <c r="S1090" s="31">
        <f t="shared" si="514"/>
        <v>0</v>
      </c>
      <c r="T1090" s="31">
        <f t="shared" si="514"/>
        <v>0</v>
      </c>
      <c r="U1090" s="31">
        <f t="shared" si="514"/>
        <v>0</v>
      </c>
      <c r="V1090" s="31">
        <f t="shared" si="514"/>
        <v>0</v>
      </c>
      <c r="W1090" s="31">
        <f t="shared" si="514"/>
        <v>0</v>
      </c>
      <c r="X1090" s="31">
        <f t="shared" si="514"/>
        <v>0</v>
      </c>
      <c r="Y1090" s="31">
        <f t="shared" si="514"/>
        <v>0</v>
      </c>
      <c r="Z1090" s="31">
        <f>SUM(M1090:Y1090)</f>
        <v>5398445.8000000007</v>
      </c>
      <c r="AA1090" s="31">
        <f>D1090-Z1090</f>
        <v>21297554.199999999</v>
      </c>
      <c r="AB1090" s="37">
        <f>Z1090/D1090</f>
        <v>0.20221927629607434</v>
      </c>
      <c r="AC1090" s="32"/>
    </row>
    <row r="1091" spans="1:29" s="33" customFormat="1" ht="18" customHeight="1" x14ac:dyDescent="0.25">
      <c r="A1091" s="36" t="s">
        <v>35</v>
      </c>
      <c r="B1091" s="31">
        <f t="shared" si="513"/>
        <v>23157534000</v>
      </c>
      <c r="C1091" s="31">
        <f t="shared" si="513"/>
        <v>-1.1641532182693481E-10</v>
      </c>
      <c r="D1091" s="31">
        <f t="shared" si="513"/>
        <v>23157534000</v>
      </c>
      <c r="E1091" s="31">
        <f t="shared" si="513"/>
        <v>3002373731.5700006</v>
      </c>
      <c r="F1091" s="31">
        <f t="shared" si="513"/>
        <v>0</v>
      </c>
      <c r="G1091" s="31">
        <f t="shared" si="513"/>
        <v>0</v>
      </c>
      <c r="H1091" s="31">
        <f t="shared" si="513"/>
        <v>0</v>
      </c>
      <c r="I1091" s="31">
        <f t="shared" si="513"/>
        <v>9792</v>
      </c>
      <c r="J1091" s="31">
        <f t="shared" si="513"/>
        <v>0</v>
      </c>
      <c r="K1091" s="31">
        <f t="shared" si="513"/>
        <v>0</v>
      </c>
      <c r="L1091" s="31">
        <f t="shared" si="513"/>
        <v>0</v>
      </c>
      <c r="M1091" s="31">
        <f t="shared" si="513"/>
        <v>9792</v>
      </c>
      <c r="N1091" s="31">
        <f t="shared" si="513"/>
        <v>138536460.57999998</v>
      </c>
      <c r="O1091" s="31">
        <f t="shared" si="513"/>
        <v>295960346.00999999</v>
      </c>
      <c r="P1091" s="31">
        <f t="shared" si="513"/>
        <v>2567867132.98</v>
      </c>
      <c r="Q1091" s="31">
        <f t="shared" si="513"/>
        <v>0</v>
      </c>
      <c r="R1091" s="31">
        <f t="shared" si="514"/>
        <v>0</v>
      </c>
      <c r="S1091" s="31">
        <f t="shared" si="514"/>
        <v>0</v>
      </c>
      <c r="T1091" s="31">
        <f t="shared" si="514"/>
        <v>0</v>
      </c>
      <c r="U1091" s="31">
        <f t="shared" si="514"/>
        <v>0</v>
      </c>
      <c r="V1091" s="31">
        <f t="shared" si="514"/>
        <v>0</v>
      </c>
      <c r="W1091" s="31">
        <f t="shared" si="514"/>
        <v>0</v>
      </c>
      <c r="X1091" s="31">
        <f t="shared" si="514"/>
        <v>0</v>
      </c>
      <c r="Y1091" s="31">
        <f t="shared" si="514"/>
        <v>0</v>
      </c>
      <c r="Z1091" s="31">
        <f t="shared" ref="Z1091:Z1093" si="515">SUM(M1091:Y1091)</f>
        <v>3002373731.5700002</v>
      </c>
      <c r="AA1091" s="31">
        <f>D1091-Z1091</f>
        <v>20155160268.43</v>
      </c>
      <c r="AB1091" s="37">
        <f>Z1091/D1091</f>
        <v>0.12964997618356083</v>
      </c>
      <c r="AC1091" s="32"/>
    </row>
    <row r="1092" spans="1:29" s="33" customFormat="1" ht="18" customHeight="1" x14ac:dyDescent="0.25">
      <c r="A1092" s="36" t="s">
        <v>36</v>
      </c>
      <c r="B1092" s="31">
        <f t="shared" si="513"/>
        <v>0</v>
      </c>
      <c r="C1092" s="31">
        <f t="shared" si="513"/>
        <v>0</v>
      </c>
      <c r="D1092" s="31">
        <f t="shared" si="513"/>
        <v>0</v>
      </c>
      <c r="E1092" s="31">
        <f t="shared" si="513"/>
        <v>0</v>
      </c>
      <c r="F1092" s="31">
        <f t="shared" si="513"/>
        <v>0</v>
      </c>
      <c r="G1092" s="31">
        <f t="shared" si="513"/>
        <v>0</v>
      </c>
      <c r="H1092" s="31">
        <f t="shared" si="513"/>
        <v>0</v>
      </c>
      <c r="I1092" s="31">
        <f t="shared" si="513"/>
        <v>0</v>
      </c>
      <c r="J1092" s="31">
        <f t="shared" si="513"/>
        <v>0</v>
      </c>
      <c r="K1092" s="31">
        <f t="shared" si="513"/>
        <v>0</v>
      </c>
      <c r="L1092" s="31">
        <f t="shared" si="513"/>
        <v>0</v>
      </c>
      <c r="M1092" s="31">
        <f t="shared" si="513"/>
        <v>0</v>
      </c>
      <c r="N1092" s="31">
        <f t="shared" si="513"/>
        <v>0</v>
      </c>
      <c r="O1092" s="31">
        <f t="shared" si="513"/>
        <v>0</v>
      </c>
      <c r="P1092" s="31">
        <f t="shared" si="513"/>
        <v>0</v>
      </c>
      <c r="Q1092" s="31">
        <f t="shared" si="513"/>
        <v>0</v>
      </c>
      <c r="R1092" s="31">
        <f t="shared" si="514"/>
        <v>0</v>
      </c>
      <c r="S1092" s="31">
        <f t="shared" si="514"/>
        <v>0</v>
      </c>
      <c r="T1092" s="31">
        <f t="shared" si="514"/>
        <v>0</v>
      </c>
      <c r="U1092" s="31">
        <f t="shared" si="514"/>
        <v>0</v>
      </c>
      <c r="V1092" s="31">
        <f t="shared" si="514"/>
        <v>0</v>
      </c>
      <c r="W1092" s="31">
        <f t="shared" si="514"/>
        <v>0</v>
      </c>
      <c r="X1092" s="31">
        <f t="shared" si="514"/>
        <v>0</v>
      </c>
      <c r="Y1092" s="31">
        <f t="shared" si="514"/>
        <v>0</v>
      </c>
      <c r="Z1092" s="31">
        <f t="shared" si="515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5">
      <c r="A1093" s="36" t="s">
        <v>37</v>
      </c>
      <c r="B1093" s="31">
        <f t="shared" si="513"/>
        <v>0</v>
      </c>
      <c r="C1093" s="31">
        <f t="shared" si="513"/>
        <v>0</v>
      </c>
      <c r="D1093" s="31">
        <f t="shared" si="513"/>
        <v>0</v>
      </c>
      <c r="E1093" s="31">
        <f t="shared" si="513"/>
        <v>0</v>
      </c>
      <c r="F1093" s="31">
        <f t="shared" si="513"/>
        <v>0</v>
      </c>
      <c r="G1093" s="31">
        <f t="shared" si="513"/>
        <v>0</v>
      </c>
      <c r="H1093" s="31">
        <f t="shared" si="513"/>
        <v>0</v>
      </c>
      <c r="I1093" s="31">
        <f t="shared" si="513"/>
        <v>0</v>
      </c>
      <c r="J1093" s="31">
        <f t="shared" si="513"/>
        <v>0</v>
      </c>
      <c r="K1093" s="31">
        <f t="shared" si="513"/>
        <v>0</v>
      </c>
      <c r="L1093" s="31">
        <f t="shared" si="513"/>
        <v>0</v>
      </c>
      <c r="M1093" s="31">
        <f t="shared" si="513"/>
        <v>0</v>
      </c>
      <c r="N1093" s="31">
        <f t="shared" si="513"/>
        <v>0</v>
      </c>
      <c r="O1093" s="31">
        <f t="shared" si="513"/>
        <v>0</v>
      </c>
      <c r="P1093" s="31">
        <f t="shared" si="513"/>
        <v>0</v>
      </c>
      <c r="Q1093" s="31">
        <f t="shared" si="513"/>
        <v>0</v>
      </c>
      <c r="R1093" s="31">
        <f t="shared" si="514"/>
        <v>0</v>
      </c>
      <c r="S1093" s="31">
        <f t="shared" si="514"/>
        <v>0</v>
      </c>
      <c r="T1093" s="31">
        <f t="shared" si="514"/>
        <v>0</v>
      </c>
      <c r="U1093" s="31">
        <f t="shared" si="514"/>
        <v>0</v>
      </c>
      <c r="V1093" s="31">
        <f t="shared" si="514"/>
        <v>0</v>
      </c>
      <c r="W1093" s="31">
        <f t="shared" si="514"/>
        <v>0</v>
      </c>
      <c r="X1093" s="31">
        <f t="shared" si="514"/>
        <v>0</v>
      </c>
      <c r="Y1093" s="31">
        <f t="shared" si="514"/>
        <v>0</v>
      </c>
      <c r="Z1093" s="31">
        <f t="shared" si="515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" si="516">SUM(B1090:B1093)</f>
        <v>23184230000</v>
      </c>
      <c r="C1094" s="39">
        <f t="shared" ref="C1094" si="517">SUM(C1090:C1093)</f>
        <v>-1.1641532182693481E-10</v>
      </c>
      <c r="D1094" s="39">
        <f>SUM(D1090:D1093)</f>
        <v>23184230000</v>
      </c>
      <c r="E1094" s="39">
        <f t="shared" ref="E1094:AA1094" si="518">SUM(E1090:E1093)</f>
        <v>3007772177.3700008</v>
      </c>
      <c r="F1094" s="39">
        <f t="shared" si="518"/>
        <v>0</v>
      </c>
      <c r="G1094" s="39">
        <f t="shared" si="518"/>
        <v>0</v>
      </c>
      <c r="H1094" s="39">
        <f t="shared" si="518"/>
        <v>0</v>
      </c>
      <c r="I1094" s="39">
        <f t="shared" si="518"/>
        <v>9792</v>
      </c>
      <c r="J1094" s="39">
        <f t="shared" si="518"/>
        <v>0</v>
      </c>
      <c r="K1094" s="39">
        <f t="shared" si="518"/>
        <v>0</v>
      </c>
      <c r="L1094" s="39">
        <f t="shared" si="518"/>
        <v>0</v>
      </c>
      <c r="M1094" s="39">
        <f t="shared" si="518"/>
        <v>9792</v>
      </c>
      <c r="N1094" s="39">
        <f t="shared" si="518"/>
        <v>140201705.49999997</v>
      </c>
      <c r="O1094" s="39">
        <f t="shared" si="518"/>
        <v>298033247.31999999</v>
      </c>
      <c r="P1094" s="39">
        <f t="shared" si="518"/>
        <v>2569527432.5500002</v>
      </c>
      <c r="Q1094" s="39">
        <f t="shared" si="518"/>
        <v>0</v>
      </c>
      <c r="R1094" s="39">
        <f t="shared" si="518"/>
        <v>0</v>
      </c>
      <c r="S1094" s="39">
        <f t="shared" si="518"/>
        <v>0</v>
      </c>
      <c r="T1094" s="39">
        <f t="shared" si="518"/>
        <v>0</v>
      </c>
      <c r="U1094" s="39">
        <f t="shared" si="518"/>
        <v>0</v>
      </c>
      <c r="V1094" s="39">
        <f t="shared" si="518"/>
        <v>0</v>
      </c>
      <c r="W1094" s="39">
        <f t="shared" si="518"/>
        <v>0</v>
      </c>
      <c r="X1094" s="39">
        <f t="shared" si="518"/>
        <v>0</v>
      </c>
      <c r="Y1094" s="39">
        <f t="shared" si="518"/>
        <v>0</v>
      </c>
      <c r="Z1094" s="39">
        <f t="shared" si="518"/>
        <v>3007772177.3700004</v>
      </c>
      <c r="AA1094" s="39">
        <f t="shared" si="518"/>
        <v>20176457822.630001</v>
      </c>
      <c r="AB1094" s="40">
        <f>Z1094/D1094</f>
        <v>0.12973353772672203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9">B1105+B1115+B1125+B1135+B1145+B1155+B1165+B1175+B1185+B1195+B1205+B1215+B1225+B1235+B1245+B1255+B1265</f>
        <v>0</v>
      </c>
      <c r="C1095" s="31">
        <f t="shared" si="519"/>
        <v>0</v>
      </c>
      <c r="D1095" s="31">
        <f t="shared" si="519"/>
        <v>0</v>
      </c>
      <c r="E1095" s="31">
        <f t="shared" si="519"/>
        <v>0</v>
      </c>
      <c r="F1095" s="31">
        <f t="shared" si="519"/>
        <v>0</v>
      </c>
      <c r="G1095" s="31">
        <f t="shared" si="519"/>
        <v>0</v>
      </c>
      <c r="H1095" s="31">
        <f t="shared" si="519"/>
        <v>0</v>
      </c>
      <c r="I1095" s="31">
        <f t="shared" si="519"/>
        <v>0</v>
      </c>
      <c r="J1095" s="31">
        <f t="shared" si="519"/>
        <v>0</v>
      </c>
      <c r="K1095" s="31">
        <f t="shared" si="519"/>
        <v>0</v>
      </c>
      <c r="L1095" s="31">
        <f t="shared" si="519"/>
        <v>0</v>
      </c>
      <c r="M1095" s="31">
        <f t="shared" si="519"/>
        <v>0</v>
      </c>
      <c r="N1095" s="31">
        <f t="shared" si="519"/>
        <v>0</v>
      </c>
      <c r="O1095" s="31">
        <f t="shared" si="519"/>
        <v>0</v>
      </c>
      <c r="P1095" s="31">
        <f t="shared" si="519"/>
        <v>0</v>
      </c>
      <c r="Q1095" s="31">
        <f t="shared" si="519"/>
        <v>0</v>
      </c>
      <c r="R1095" s="31">
        <f t="shared" si="519"/>
        <v>0</v>
      </c>
      <c r="S1095" s="31">
        <f t="shared" si="519"/>
        <v>0</v>
      </c>
      <c r="T1095" s="31">
        <f t="shared" si="519"/>
        <v>0</v>
      </c>
      <c r="U1095" s="31">
        <f t="shared" si="519"/>
        <v>0</v>
      </c>
      <c r="V1095" s="31">
        <f t="shared" si="519"/>
        <v>0</v>
      </c>
      <c r="W1095" s="31">
        <f t="shared" si="519"/>
        <v>0</v>
      </c>
      <c r="X1095" s="31">
        <f t="shared" si="519"/>
        <v>0</v>
      </c>
      <c r="Y1095" s="31">
        <f t="shared" si="519"/>
        <v>0</v>
      </c>
      <c r="Z1095" s="31">
        <f t="shared" ref="Z1095" si="520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21">B1095+B1094</f>
        <v>23184230000</v>
      </c>
      <c r="C1096" s="39">
        <f t="shared" si="521"/>
        <v>-1.1641532182693481E-10</v>
      </c>
      <c r="D1096" s="39">
        <f>D1095+D1094</f>
        <v>23184230000</v>
      </c>
      <c r="E1096" s="39">
        <f t="shared" ref="E1096:AA1096" si="522">E1095+E1094</f>
        <v>3007772177.3700008</v>
      </c>
      <c r="F1096" s="39">
        <f t="shared" si="522"/>
        <v>0</v>
      </c>
      <c r="G1096" s="39">
        <f t="shared" si="522"/>
        <v>0</v>
      </c>
      <c r="H1096" s="39">
        <f t="shared" si="522"/>
        <v>0</v>
      </c>
      <c r="I1096" s="39">
        <f t="shared" si="522"/>
        <v>9792</v>
      </c>
      <c r="J1096" s="39">
        <f t="shared" si="522"/>
        <v>0</v>
      </c>
      <c r="K1096" s="39">
        <f t="shared" si="522"/>
        <v>0</v>
      </c>
      <c r="L1096" s="39">
        <f t="shared" si="522"/>
        <v>0</v>
      </c>
      <c r="M1096" s="39">
        <f t="shared" si="522"/>
        <v>9792</v>
      </c>
      <c r="N1096" s="39">
        <f t="shared" si="522"/>
        <v>140201705.49999997</v>
      </c>
      <c r="O1096" s="39">
        <f t="shared" si="522"/>
        <v>298033247.31999999</v>
      </c>
      <c r="P1096" s="39">
        <f t="shared" si="522"/>
        <v>2569527432.5500002</v>
      </c>
      <c r="Q1096" s="39">
        <f t="shared" si="522"/>
        <v>0</v>
      </c>
      <c r="R1096" s="39">
        <f t="shared" si="522"/>
        <v>0</v>
      </c>
      <c r="S1096" s="39">
        <f t="shared" si="522"/>
        <v>0</v>
      </c>
      <c r="T1096" s="39">
        <f t="shared" si="522"/>
        <v>0</v>
      </c>
      <c r="U1096" s="39">
        <f t="shared" si="522"/>
        <v>0</v>
      </c>
      <c r="V1096" s="39">
        <f t="shared" si="522"/>
        <v>0</v>
      </c>
      <c r="W1096" s="39">
        <f t="shared" si="522"/>
        <v>0</v>
      </c>
      <c r="X1096" s="39">
        <f t="shared" si="522"/>
        <v>0</v>
      </c>
      <c r="Y1096" s="39">
        <f t="shared" si="522"/>
        <v>0</v>
      </c>
      <c r="Z1096" s="39">
        <f t="shared" si="522"/>
        <v>3007772177.3700004</v>
      </c>
      <c r="AA1096" s="39">
        <f t="shared" si="522"/>
        <v>20176457822.630001</v>
      </c>
      <c r="AB1096" s="40">
        <f>Z1096/D1096</f>
        <v>0.12973353772672203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3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5">
      <c r="A1100" s="36" t="s">
        <v>34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1020988.5400000002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100401.66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1020988.5400000002</v>
      </c>
      <c r="AA1100" s="31">
        <f>D1100-Z1100</f>
        <v>4246011.46</v>
      </c>
      <c r="AB1100" s="37">
        <f>Z1100/D1100</f>
        <v>0.19384631479020317</v>
      </c>
      <c r="AC1100" s="32"/>
    </row>
    <row r="1101" spans="1:29" s="33" customFormat="1" ht="18" customHeight="1" x14ac:dyDescent="0.25">
      <c r="A1101" s="36" t="s">
        <v>35</v>
      </c>
      <c r="B1101" s="31">
        <f>[1]consoCURRENT!E22784</f>
        <v>999065000</v>
      </c>
      <c r="C1101" s="31">
        <f>[1]consoCURRENT!F22784</f>
        <v>0</v>
      </c>
      <c r="D1101" s="31">
        <f>[1]consoCURRENT!G22784</f>
        <v>999065000</v>
      </c>
      <c r="E1101" s="31">
        <f>[1]consoCURRENT!H22784</f>
        <v>213606.84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9792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9792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97872.239999999991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3">SUM(M1101:Y1101)</f>
        <v>213606.84</v>
      </c>
      <c r="AA1101" s="31">
        <f>D1101-Z1101</f>
        <v>998851393.15999997</v>
      </c>
      <c r="AB1101" s="37">
        <f>Z1101/D1101</f>
        <v>2.138067493106054E-4</v>
      </c>
      <c r="AC1101" s="32"/>
    </row>
    <row r="1102" spans="1:29" s="33" customFormat="1" ht="18" customHeight="1" x14ac:dyDescent="0.25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3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5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3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24">SUM(B1100:B1103)</f>
        <v>1004332000</v>
      </c>
      <c r="C1104" s="39">
        <f t="shared" si="524"/>
        <v>0</v>
      </c>
      <c r="D1104" s="39">
        <f t="shared" si="524"/>
        <v>1004332000</v>
      </c>
      <c r="E1104" s="39">
        <f t="shared" si="524"/>
        <v>1234595.3800000001</v>
      </c>
      <c r="F1104" s="39">
        <f t="shared" si="524"/>
        <v>0</v>
      </c>
      <c r="G1104" s="39">
        <f t="shared" si="524"/>
        <v>0</v>
      </c>
      <c r="H1104" s="39">
        <f t="shared" si="524"/>
        <v>0</v>
      </c>
      <c r="I1104" s="39">
        <f t="shared" si="524"/>
        <v>9792</v>
      </c>
      <c r="J1104" s="39">
        <f t="shared" si="524"/>
        <v>0</v>
      </c>
      <c r="K1104" s="39">
        <f t="shared" si="524"/>
        <v>0</v>
      </c>
      <c r="L1104" s="39">
        <f t="shared" si="524"/>
        <v>0</v>
      </c>
      <c r="M1104" s="39">
        <f t="shared" si="524"/>
        <v>9792</v>
      </c>
      <c r="N1104" s="39">
        <f t="shared" si="524"/>
        <v>307903.58</v>
      </c>
      <c r="O1104" s="39">
        <f t="shared" si="524"/>
        <v>718625.9</v>
      </c>
      <c r="P1104" s="39">
        <f t="shared" si="524"/>
        <v>198273.9</v>
      </c>
      <c r="Q1104" s="39">
        <f t="shared" si="524"/>
        <v>0</v>
      </c>
      <c r="R1104" s="39">
        <f t="shared" si="524"/>
        <v>0</v>
      </c>
      <c r="S1104" s="39">
        <f t="shared" si="524"/>
        <v>0</v>
      </c>
      <c r="T1104" s="39">
        <f t="shared" si="524"/>
        <v>0</v>
      </c>
      <c r="U1104" s="39">
        <f t="shared" si="524"/>
        <v>0</v>
      </c>
      <c r="V1104" s="39">
        <f t="shared" si="524"/>
        <v>0</v>
      </c>
      <c r="W1104" s="39">
        <f t="shared" si="524"/>
        <v>0</v>
      </c>
      <c r="X1104" s="39">
        <f t="shared" si="524"/>
        <v>0</v>
      </c>
      <c r="Y1104" s="39">
        <f t="shared" si="524"/>
        <v>0</v>
      </c>
      <c r="Z1104" s="39">
        <f t="shared" si="524"/>
        <v>1234595.3800000001</v>
      </c>
      <c r="AA1104" s="39">
        <f t="shared" si="524"/>
        <v>1003097404.62</v>
      </c>
      <c r="AB1104" s="40">
        <f>Z1104/D1104</f>
        <v>1.229270181573424E-3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5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26">B1105+B1104</f>
        <v>1004332000</v>
      </c>
      <c r="C1106" s="39">
        <f t="shared" si="526"/>
        <v>0</v>
      </c>
      <c r="D1106" s="39">
        <f t="shared" si="526"/>
        <v>1004332000</v>
      </c>
      <c r="E1106" s="39">
        <f t="shared" si="526"/>
        <v>1234595.3800000001</v>
      </c>
      <c r="F1106" s="39">
        <f t="shared" si="526"/>
        <v>0</v>
      </c>
      <c r="G1106" s="39">
        <f t="shared" si="526"/>
        <v>0</v>
      </c>
      <c r="H1106" s="39">
        <f t="shared" si="526"/>
        <v>0</v>
      </c>
      <c r="I1106" s="39">
        <f t="shared" si="526"/>
        <v>9792</v>
      </c>
      <c r="J1106" s="39">
        <f t="shared" si="526"/>
        <v>0</v>
      </c>
      <c r="K1106" s="39">
        <f t="shared" si="526"/>
        <v>0</v>
      </c>
      <c r="L1106" s="39">
        <f t="shared" si="526"/>
        <v>0</v>
      </c>
      <c r="M1106" s="39">
        <f t="shared" si="526"/>
        <v>9792</v>
      </c>
      <c r="N1106" s="39">
        <f t="shared" si="526"/>
        <v>307903.58</v>
      </c>
      <c r="O1106" s="39">
        <f t="shared" si="526"/>
        <v>718625.9</v>
      </c>
      <c r="P1106" s="39">
        <f t="shared" si="526"/>
        <v>198273.9</v>
      </c>
      <c r="Q1106" s="39">
        <f t="shared" si="526"/>
        <v>0</v>
      </c>
      <c r="R1106" s="39">
        <f t="shared" si="526"/>
        <v>0</v>
      </c>
      <c r="S1106" s="39">
        <f t="shared" si="526"/>
        <v>0</v>
      </c>
      <c r="T1106" s="39">
        <f t="shared" si="526"/>
        <v>0</v>
      </c>
      <c r="U1106" s="39">
        <f t="shared" si="526"/>
        <v>0</v>
      </c>
      <c r="V1106" s="39">
        <f t="shared" si="526"/>
        <v>0</v>
      </c>
      <c r="W1106" s="39">
        <f t="shared" si="526"/>
        <v>0</v>
      </c>
      <c r="X1106" s="39">
        <f t="shared" si="526"/>
        <v>0</v>
      </c>
      <c r="Y1106" s="39">
        <f t="shared" si="526"/>
        <v>0</v>
      </c>
      <c r="Z1106" s="39">
        <f t="shared" si="526"/>
        <v>1234595.3800000001</v>
      </c>
      <c r="AA1106" s="39">
        <f t="shared" si="526"/>
        <v>1003097404.62</v>
      </c>
      <c r="AB1106" s="40">
        <f>Z1106/D1106</f>
        <v>1.229270181573424E-3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3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5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115091.97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4618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115091.97</v>
      </c>
      <c r="AA1110" s="31">
        <f>D1110-Z1110</f>
        <v>1218908.03</v>
      </c>
      <c r="AB1110" s="37">
        <f>Z1110/D1110</f>
        <v>8.6275839580209901E-2</v>
      </c>
      <c r="AC1110" s="32"/>
    </row>
    <row r="1111" spans="1:29" s="33" customFormat="1" ht="18" customHeight="1" x14ac:dyDescent="0.25">
      <c r="A1111" s="36" t="s">
        <v>35</v>
      </c>
      <c r="B1111" s="31">
        <f>[1]consoCURRENT!E22997</f>
        <v>1272076000</v>
      </c>
      <c r="C1111" s="31">
        <f>[1]consoCURRENT!F22997</f>
        <v>-1.1641532182693481E-10</v>
      </c>
      <c r="D1111" s="31">
        <f>[1]consoCURRENT!G22997</f>
        <v>1272076000</v>
      </c>
      <c r="E1111" s="31">
        <f>[1]consoCURRENT!H22997</f>
        <v>8918549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500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7">SUM(M1111:Y1111)</f>
        <v>8918549</v>
      </c>
      <c r="AA1111" s="31">
        <f>D1111-Z1111</f>
        <v>1263157451</v>
      </c>
      <c r="AB1111" s="37">
        <f>Z1111/D1111</f>
        <v>7.0110189957203811E-3</v>
      </c>
      <c r="AC1111" s="32"/>
    </row>
    <row r="1112" spans="1:29" s="33" customFormat="1" ht="18" customHeight="1" x14ac:dyDescent="0.25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7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5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7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8">SUM(B1110:B1113)</f>
        <v>1273410000</v>
      </c>
      <c r="C1114" s="39">
        <f t="shared" si="528"/>
        <v>-1.1641532182693481E-10</v>
      </c>
      <c r="D1114" s="39">
        <f t="shared" si="528"/>
        <v>1273410000</v>
      </c>
      <c r="E1114" s="39">
        <f t="shared" si="528"/>
        <v>9033640.9700000007</v>
      </c>
      <c r="F1114" s="39">
        <f t="shared" si="528"/>
        <v>0</v>
      </c>
      <c r="G1114" s="39">
        <f t="shared" si="528"/>
        <v>0</v>
      </c>
      <c r="H1114" s="39">
        <f t="shared" si="528"/>
        <v>0</v>
      </c>
      <c r="I1114" s="39">
        <f t="shared" si="528"/>
        <v>0</v>
      </c>
      <c r="J1114" s="39">
        <f t="shared" si="528"/>
        <v>0</v>
      </c>
      <c r="K1114" s="39">
        <f t="shared" si="528"/>
        <v>0</v>
      </c>
      <c r="L1114" s="39">
        <f t="shared" si="528"/>
        <v>0</v>
      </c>
      <c r="M1114" s="39">
        <f t="shared" si="528"/>
        <v>0</v>
      </c>
      <c r="N1114" s="39">
        <f t="shared" si="528"/>
        <v>8735356</v>
      </c>
      <c r="O1114" s="39">
        <f t="shared" si="528"/>
        <v>293166.96999999997</v>
      </c>
      <c r="P1114" s="39">
        <f t="shared" si="528"/>
        <v>5118</v>
      </c>
      <c r="Q1114" s="39">
        <f t="shared" si="528"/>
        <v>0</v>
      </c>
      <c r="R1114" s="39">
        <f t="shared" si="528"/>
        <v>0</v>
      </c>
      <c r="S1114" s="39">
        <f t="shared" si="528"/>
        <v>0</v>
      </c>
      <c r="T1114" s="39">
        <f t="shared" si="528"/>
        <v>0</v>
      </c>
      <c r="U1114" s="39">
        <f t="shared" si="528"/>
        <v>0</v>
      </c>
      <c r="V1114" s="39">
        <f t="shared" si="528"/>
        <v>0</v>
      </c>
      <c r="W1114" s="39">
        <f t="shared" si="528"/>
        <v>0</v>
      </c>
      <c r="X1114" s="39">
        <f t="shared" si="528"/>
        <v>0</v>
      </c>
      <c r="Y1114" s="39">
        <f t="shared" si="528"/>
        <v>0</v>
      </c>
      <c r="Z1114" s="39">
        <f t="shared" si="528"/>
        <v>9033640.9700000007</v>
      </c>
      <c r="AA1114" s="39">
        <f t="shared" si="528"/>
        <v>1264376359.03</v>
      </c>
      <c r="AB1114" s="40">
        <f>Z1114/D1114</f>
        <v>7.0940553081882511E-3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9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30">B1115+B1114</f>
        <v>1273410000</v>
      </c>
      <c r="C1116" s="39">
        <f t="shared" si="530"/>
        <v>-1.1641532182693481E-10</v>
      </c>
      <c r="D1116" s="39">
        <f t="shared" si="530"/>
        <v>1273410000</v>
      </c>
      <c r="E1116" s="39">
        <f t="shared" si="530"/>
        <v>9033640.9700000007</v>
      </c>
      <c r="F1116" s="39">
        <f t="shared" si="530"/>
        <v>0</v>
      </c>
      <c r="G1116" s="39">
        <f t="shared" si="530"/>
        <v>0</v>
      </c>
      <c r="H1116" s="39">
        <f t="shared" si="530"/>
        <v>0</v>
      </c>
      <c r="I1116" s="39">
        <f t="shared" si="530"/>
        <v>0</v>
      </c>
      <c r="J1116" s="39">
        <f t="shared" si="530"/>
        <v>0</v>
      </c>
      <c r="K1116" s="39">
        <f t="shared" si="530"/>
        <v>0</v>
      </c>
      <c r="L1116" s="39">
        <f t="shared" si="530"/>
        <v>0</v>
      </c>
      <c r="M1116" s="39">
        <f t="shared" si="530"/>
        <v>0</v>
      </c>
      <c r="N1116" s="39">
        <f t="shared" si="530"/>
        <v>8735356</v>
      </c>
      <c r="O1116" s="39">
        <f t="shared" si="530"/>
        <v>293166.96999999997</v>
      </c>
      <c r="P1116" s="39">
        <f t="shared" si="530"/>
        <v>5118</v>
      </c>
      <c r="Q1116" s="39">
        <f t="shared" si="530"/>
        <v>0</v>
      </c>
      <c r="R1116" s="39">
        <f t="shared" si="530"/>
        <v>0</v>
      </c>
      <c r="S1116" s="39">
        <f t="shared" si="530"/>
        <v>0</v>
      </c>
      <c r="T1116" s="39">
        <f t="shared" si="530"/>
        <v>0</v>
      </c>
      <c r="U1116" s="39">
        <f t="shared" si="530"/>
        <v>0</v>
      </c>
      <c r="V1116" s="39">
        <f t="shared" si="530"/>
        <v>0</v>
      </c>
      <c r="W1116" s="39">
        <f t="shared" si="530"/>
        <v>0</v>
      </c>
      <c r="X1116" s="39">
        <f t="shared" si="530"/>
        <v>0</v>
      </c>
      <c r="Y1116" s="39">
        <f t="shared" si="530"/>
        <v>0</v>
      </c>
      <c r="Z1116" s="39">
        <f t="shared" si="530"/>
        <v>9033640.9700000007</v>
      </c>
      <c r="AA1116" s="39">
        <f t="shared" si="530"/>
        <v>1264376359.03</v>
      </c>
      <c r="AB1116" s="40">
        <f>Z1116/D1116</f>
        <v>7.0940553081882511E-3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3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5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281196.62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113839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281196.62</v>
      </c>
      <c r="AA1120" s="31">
        <f>D1120-Z1120</f>
        <v>1052803.3799999999</v>
      </c>
      <c r="AB1120" s="37">
        <f>Z1120/D1120</f>
        <v>0.21079206896551725</v>
      </c>
      <c r="AC1120" s="32"/>
    </row>
    <row r="1121" spans="1:29" s="33" customFormat="1" ht="18" customHeight="1" x14ac:dyDescent="0.25">
      <c r="A1121" s="36" t="s">
        <v>35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141165787.22999999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139878173.01000002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1">SUM(M1121:Y1121)</f>
        <v>141165787.23000002</v>
      </c>
      <c r="AA1121" s="31">
        <f>D1121-Z1121</f>
        <v>958481212.76999998</v>
      </c>
      <c r="AB1121" s="37">
        <f>Z1121/D1121</f>
        <v>0.1283737301424912</v>
      </c>
      <c r="AC1121" s="32"/>
    </row>
    <row r="1122" spans="1:29" s="33" customFormat="1" ht="18" customHeight="1" x14ac:dyDescent="0.25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1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5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1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32">SUM(B1120:B1123)</f>
        <v>1100981000</v>
      </c>
      <c r="C1124" s="39">
        <f t="shared" si="532"/>
        <v>0</v>
      </c>
      <c r="D1124" s="39">
        <f t="shared" si="532"/>
        <v>1100981000</v>
      </c>
      <c r="E1124" s="39">
        <f t="shared" si="532"/>
        <v>141446983.84999999</v>
      </c>
      <c r="F1124" s="39">
        <f t="shared" si="532"/>
        <v>0</v>
      </c>
      <c r="G1124" s="39">
        <f t="shared" si="532"/>
        <v>0</v>
      </c>
      <c r="H1124" s="39">
        <f t="shared" si="532"/>
        <v>0</v>
      </c>
      <c r="I1124" s="39">
        <f t="shared" si="532"/>
        <v>0</v>
      </c>
      <c r="J1124" s="39">
        <f t="shared" si="532"/>
        <v>0</v>
      </c>
      <c r="K1124" s="39">
        <f t="shared" si="532"/>
        <v>0</v>
      </c>
      <c r="L1124" s="39">
        <f t="shared" si="532"/>
        <v>0</v>
      </c>
      <c r="M1124" s="39">
        <f t="shared" si="532"/>
        <v>0</v>
      </c>
      <c r="N1124" s="39">
        <f t="shared" si="532"/>
        <v>267928.28000000003</v>
      </c>
      <c r="O1124" s="39">
        <f t="shared" si="532"/>
        <v>1187043.56</v>
      </c>
      <c r="P1124" s="39">
        <f t="shared" si="532"/>
        <v>139992012.01000002</v>
      </c>
      <c r="Q1124" s="39">
        <f t="shared" si="532"/>
        <v>0</v>
      </c>
      <c r="R1124" s="39">
        <f t="shared" si="532"/>
        <v>0</v>
      </c>
      <c r="S1124" s="39">
        <f t="shared" si="532"/>
        <v>0</v>
      </c>
      <c r="T1124" s="39">
        <f t="shared" si="532"/>
        <v>0</v>
      </c>
      <c r="U1124" s="39">
        <f t="shared" si="532"/>
        <v>0</v>
      </c>
      <c r="V1124" s="39">
        <f t="shared" si="532"/>
        <v>0</v>
      </c>
      <c r="W1124" s="39">
        <f t="shared" si="532"/>
        <v>0</v>
      </c>
      <c r="X1124" s="39">
        <f t="shared" si="532"/>
        <v>0</v>
      </c>
      <c r="Y1124" s="39">
        <f t="shared" si="532"/>
        <v>0</v>
      </c>
      <c r="Z1124" s="39">
        <f t="shared" si="532"/>
        <v>141446983.85000002</v>
      </c>
      <c r="AA1124" s="39">
        <f t="shared" si="532"/>
        <v>959534016.14999998</v>
      </c>
      <c r="AB1124" s="40">
        <f>Z1124/D1124</f>
        <v>0.12847359205108899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3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34">B1125+B1124</f>
        <v>1100981000</v>
      </c>
      <c r="C1126" s="39">
        <f t="shared" si="534"/>
        <v>0</v>
      </c>
      <c r="D1126" s="39">
        <f t="shared" si="534"/>
        <v>1100981000</v>
      </c>
      <c r="E1126" s="39">
        <f t="shared" si="534"/>
        <v>141446983.84999999</v>
      </c>
      <c r="F1126" s="39">
        <f t="shared" si="534"/>
        <v>0</v>
      </c>
      <c r="G1126" s="39">
        <f t="shared" si="534"/>
        <v>0</v>
      </c>
      <c r="H1126" s="39">
        <f t="shared" si="534"/>
        <v>0</v>
      </c>
      <c r="I1126" s="39">
        <f t="shared" si="534"/>
        <v>0</v>
      </c>
      <c r="J1126" s="39">
        <f t="shared" si="534"/>
        <v>0</v>
      </c>
      <c r="K1126" s="39">
        <f t="shared" si="534"/>
        <v>0</v>
      </c>
      <c r="L1126" s="39">
        <f t="shared" si="534"/>
        <v>0</v>
      </c>
      <c r="M1126" s="39">
        <f t="shared" si="534"/>
        <v>0</v>
      </c>
      <c r="N1126" s="39">
        <f t="shared" si="534"/>
        <v>267928.28000000003</v>
      </c>
      <c r="O1126" s="39">
        <f t="shared" si="534"/>
        <v>1187043.56</v>
      </c>
      <c r="P1126" s="39">
        <f t="shared" si="534"/>
        <v>139992012.01000002</v>
      </c>
      <c r="Q1126" s="39">
        <f t="shared" si="534"/>
        <v>0</v>
      </c>
      <c r="R1126" s="39">
        <f t="shared" si="534"/>
        <v>0</v>
      </c>
      <c r="S1126" s="39">
        <f t="shared" si="534"/>
        <v>0</v>
      </c>
      <c r="T1126" s="39">
        <f t="shared" si="534"/>
        <v>0</v>
      </c>
      <c r="U1126" s="39">
        <f t="shared" si="534"/>
        <v>0</v>
      </c>
      <c r="V1126" s="39">
        <f t="shared" si="534"/>
        <v>0</v>
      </c>
      <c r="W1126" s="39">
        <f t="shared" si="534"/>
        <v>0</v>
      </c>
      <c r="X1126" s="39">
        <f t="shared" si="534"/>
        <v>0</v>
      </c>
      <c r="Y1126" s="39">
        <f t="shared" si="534"/>
        <v>0</v>
      </c>
      <c r="Z1126" s="39">
        <f t="shared" si="534"/>
        <v>141446983.85000002</v>
      </c>
      <c r="AA1126" s="39">
        <f t="shared" si="534"/>
        <v>959534016.14999998</v>
      </c>
      <c r="AB1126" s="40">
        <f>Z1126/D1126</f>
        <v>0.12847359205108899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3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5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272205.48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96894.65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272205.48</v>
      </c>
      <c r="AA1130" s="31">
        <f>D1130-Z1130</f>
        <v>1061794.52</v>
      </c>
      <c r="AB1130" s="37">
        <f>Z1130/D1130</f>
        <v>0.20405208395802096</v>
      </c>
      <c r="AC1130" s="32"/>
    </row>
    <row r="1131" spans="1:29" s="33" customFormat="1" ht="18" customHeight="1" x14ac:dyDescent="0.25">
      <c r="A1131" s="36" t="s">
        <v>35</v>
      </c>
      <c r="B1131" s="31">
        <f>[1]consoCURRENT!E23423</f>
        <v>607768000</v>
      </c>
      <c r="C1131" s="31">
        <f>[1]consoCURRENT!F23423</f>
        <v>0</v>
      </c>
      <c r="D1131" s="31">
        <f>[1]consoCURRENT!G23423</f>
        <v>607768000</v>
      </c>
      <c r="E1131" s="31">
        <f>[1]consoCURRENT!H23423</f>
        <v>274953297.78000003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109394292.14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5">SUM(M1131:Y1131)</f>
        <v>274953297.78000003</v>
      </c>
      <c r="AA1131" s="31">
        <f>D1131-Z1131</f>
        <v>332814702.21999997</v>
      </c>
      <c r="AB1131" s="37">
        <f>Z1131/D1131</f>
        <v>0.45239844443932559</v>
      </c>
      <c r="AC1131" s="32"/>
    </row>
    <row r="1132" spans="1:29" s="33" customFormat="1" ht="18" customHeight="1" x14ac:dyDescent="0.25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35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5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5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36">SUM(B1130:B1133)</f>
        <v>609102000</v>
      </c>
      <c r="C1134" s="39">
        <f t="shared" si="536"/>
        <v>0</v>
      </c>
      <c r="D1134" s="39">
        <f t="shared" si="536"/>
        <v>609102000</v>
      </c>
      <c r="E1134" s="39">
        <f t="shared" si="536"/>
        <v>275225503.26000005</v>
      </c>
      <c r="F1134" s="39">
        <f t="shared" si="536"/>
        <v>0</v>
      </c>
      <c r="G1134" s="39">
        <f t="shared" si="536"/>
        <v>0</v>
      </c>
      <c r="H1134" s="39">
        <f t="shared" si="536"/>
        <v>0</v>
      </c>
      <c r="I1134" s="39">
        <f t="shared" si="536"/>
        <v>0</v>
      </c>
      <c r="J1134" s="39">
        <f t="shared" si="536"/>
        <v>0</v>
      </c>
      <c r="K1134" s="39">
        <f t="shared" si="536"/>
        <v>0</v>
      </c>
      <c r="L1134" s="39">
        <f t="shared" si="536"/>
        <v>0</v>
      </c>
      <c r="M1134" s="39">
        <f t="shared" si="536"/>
        <v>0</v>
      </c>
      <c r="N1134" s="39">
        <f t="shared" si="536"/>
        <v>60925123.259999998</v>
      </c>
      <c r="O1134" s="39">
        <f t="shared" si="536"/>
        <v>104809193.21000001</v>
      </c>
      <c r="P1134" s="39">
        <f t="shared" si="536"/>
        <v>109491186.79000001</v>
      </c>
      <c r="Q1134" s="39">
        <f t="shared" si="536"/>
        <v>0</v>
      </c>
      <c r="R1134" s="39">
        <f t="shared" si="536"/>
        <v>0</v>
      </c>
      <c r="S1134" s="39">
        <f t="shared" si="536"/>
        <v>0</v>
      </c>
      <c r="T1134" s="39">
        <f t="shared" si="536"/>
        <v>0</v>
      </c>
      <c r="U1134" s="39">
        <f t="shared" si="536"/>
        <v>0</v>
      </c>
      <c r="V1134" s="39">
        <f t="shared" si="536"/>
        <v>0</v>
      </c>
      <c r="W1134" s="39">
        <f t="shared" si="536"/>
        <v>0</v>
      </c>
      <c r="X1134" s="39">
        <f t="shared" si="536"/>
        <v>0</v>
      </c>
      <c r="Y1134" s="39">
        <f t="shared" si="536"/>
        <v>0</v>
      </c>
      <c r="Z1134" s="39">
        <f t="shared" si="536"/>
        <v>275225503.26000005</v>
      </c>
      <c r="AA1134" s="39">
        <f t="shared" si="536"/>
        <v>333876496.73999995</v>
      </c>
      <c r="AB1134" s="40">
        <f>Z1134/D1134</f>
        <v>0.45185453874720499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37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8">B1135+B1134</f>
        <v>609102000</v>
      </c>
      <c r="C1136" s="39">
        <f t="shared" si="538"/>
        <v>0</v>
      </c>
      <c r="D1136" s="39">
        <f t="shared" si="538"/>
        <v>609102000</v>
      </c>
      <c r="E1136" s="39">
        <f t="shared" si="538"/>
        <v>275225503.26000005</v>
      </c>
      <c r="F1136" s="39">
        <f t="shared" si="538"/>
        <v>0</v>
      </c>
      <c r="G1136" s="39">
        <f t="shared" si="538"/>
        <v>0</v>
      </c>
      <c r="H1136" s="39">
        <f t="shared" si="538"/>
        <v>0</v>
      </c>
      <c r="I1136" s="39">
        <f t="shared" si="538"/>
        <v>0</v>
      </c>
      <c r="J1136" s="39">
        <f t="shared" si="538"/>
        <v>0</v>
      </c>
      <c r="K1136" s="39">
        <f t="shared" si="538"/>
        <v>0</v>
      </c>
      <c r="L1136" s="39">
        <f t="shared" si="538"/>
        <v>0</v>
      </c>
      <c r="M1136" s="39">
        <f t="shared" si="538"/>
        <v>0</v>
      </c>
      <c r="N1136" s="39">
        <f t="shared" si="538"/>
        <v>60925123.259999998</v>
      </c>
      <c r="O1136" s="39">
        <f t="shared" si="538"/>
        <v>104809193.21000001</v>
      </c>
      <c r="P1136" s="39">
        <f t="shared" si="538"/>
        <v>109491186.79000001</v>
      </c>
      <c r="Q1136" s="39">
        <f t="shared" si="538"/>
        <v>0</v>
      </c>
      <c r="R1136" s="39">
        <f t="shared" si="538"/>
        <v>0</v>
      </c>
      <c r="S1136" s="39">
        <f t="shared" si="538"/>
        <v>0</v>
      </c>
      <c r="T1136" s="39">
        <f t="shared" si="538"/>
        <v>0</v>
      </c>
      <c r="U1136" s="39">
        <f t="shared" si="538"/>
        <v>0</v>
      </c>
      <c r="V1136" s="39">
        <f t="shared" si="538"/>
        <v>0</v>
      </c>
      <c r="W1136" s="39">
        <f t="shared" si="538"/>
        <v>0</v>
      </c>
      <c r="X1136" s="39">
        <f t="shared" si="538"/>
        <v>0</v>
      </c>
      <c r="Y1136" s="39">
        <f t="shared" si="538"/>
        <v>0</v>
      </c>
      <c r="Z1136" s="39">
        <f t="shared" si="538"/>
        <v>275225503.26000005</v>
      </c>
      <c r="AA1136" s="39">
        <f t="shared" si="538"/>
        <v>333876496.73999995</v>
      </c>
      <c r="AB1136" s="40">
        <f>Z1136/D1136</f>
        <v>0.45185453874720499</v>
      </c>
      <c r="AC1136" s="42"/>
    </row>
    <row r="1137" spans="1:29" s="33" customFormat="1" ht="10.8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8" customHeight="1" x14ac:dyDescent="0.3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3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5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210371.68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86124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210371.68</v>
      </c>
      <c r="AA1140" s="31">
        <f>D1140-Z1140</f>
        <v>1123628.32</v>
      </c>
      <c r="AB1140" s="37">
        <f>Z1140/D1140</f>
        <v>0.15769991004497749</v>
      </c>
      <c r="AC1140" s="32"/>
    </row>
    <row r="1141" spans="1:29" s="33" customFormat="1" ht="18" customHeight="1" x14ac:dyDescent="0.25">
      <c r="A1141" s="36" t="s">
        <v>35</v>
      </c>
      <c r="B1141" s="31">
        <f>[1]consoCURRENT!E23636</f>
        <v>1252229000</v>
      </c>
      <c r="C1141" s="31">
        <f>[1]consoCURRENT!F23636</f>
        <v>0</v>
      </c>
      <c r="D1141" s="31">
        <f>[1]consoCURRENT!G23636</f>
        <v>1252229000</v>
      </c>
      <c r="E1141" s="31">
        <f>[1]consoCURRENT!H23636</f>
        <v>2340177.4099999997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138330.32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9">SUM(M1141:Y1141)</f>
        <v>2340177.4099999997</v>
      </c>
      <c r="AA1141" s="31">
        <f>D1141-Z1141</f>
        <v>1249888822.5899999</v>
      </c>
      <c r="AB1141" s="37">
        <f>Z1141/D1141</f>
        <v>1.8688094669585193E-3</v>
      </c>
      <c r="AC1141" s="32"/>
    </row>
    <row r="1142" spans="1:29" s="33" customFormat="1" ht="18" customHeight="1" x14ac:dyDescent="0.25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9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5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9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40">SUM(B1140:B1143)</f>
        <v>1253563000</v>
      </c>
      <c r="C1144" s="39">
        <f t="shared" si="540"/>
        <v>0</v>
      </c>
      <c r="D1144" s="39">
        <f t="shared" si="540"/>
        <v>1253563000</v>
      </c>
      <c r="E1144" s="39">
        <f t="shared" si="540"/>
        <v>2550549.09</v>
      </c>
      <c r="F1144" s="39">
        <f t="shared" si="540"/>
        <v>0</v>
      </c>
      <c r="G1144" s="39">
        <f t="shared" si="540"/>
        <v>0</v>
      </c>
      <c r="H1144" s="39">
        <f t="shared" si="540"/>
        <v>0</v>
      </c>
      <c r="I1144" s="39">
        <f t="shared" si="540"/>
        <v>0</v>
      </c>
      <c r="J1144" s="39">
        <f t="shared" si="540"/>
        <v>0</v>
      </c>
      <c r="K1144" s="39">
        <f t="shared" si="540"/>
        <v>0</v>
      </c>
      <c r="L1144" s="39">
        <f t="shared" si="540"/>
        <v>0</v>
      </c>
      <c r="M1144" s="39">
        <f t="shared" si="540"/>
        <v>0</v>
      </c>
      <c r="N1144" s="39">
        <f t="shared" si="540"/>
        <v>1991900.15</v>
      </c>
      <c r="O1144" s="39">
        <f t="shared" si="540"/>
        <v>334194.62</v>
      </c>
      <c r="P1144" s="39">
        <f t="shared" si="540"/>
        <v>224454.32</v>
      </c>
      <c r="Q1144" s="39">
        <f t="shared" si="540"/>
        <v>0</v>
      </c>
      <c r="R1144" s="39">
        <f t="shared" si="540"/>
        <v>0</v>
      </c>
      <c r="S1144" s="39">
        <f t="shared" si="540"/>
        <v>0</v>
      </c>
      <c r="T1144" s="39">
        <f t="shared" si="540"/>
        <v>0</v>
      </c>
      <c r="U1144" s="39">
        <f t="shared" si="540"/>
        <v>0</v>
      </c>
      <c r="V1144" s="39">
        <f t="shared" si="540"/>
        <v>0</v>
      </c>
      <c r="W1144" s="39">
        <f t="shared" si="540"/>
        <v>0</v>
      </c>
      <c r="X1144" s="39">
        <f t="shared" si="540"/>
        <v>0</v>
      </c>
      <c r="Y1144" s="39">
        <f t="shared" si="540"/>
        <v>0</v>
      </c>
      <c r="Z1144" s="39">
        <f t="shared" si="540"/>
        <v>2550549.09</v>
      </c>
      <c r="AA1144" s="39">
        <f t="shared" si="540"/>
        <v>1251012450.9099998</v>
      </c>
      <c r="AB1144" s="40">
        <f>Z1144/D1144</f>
        <v>2.034639734899642E-3</v>
      </c>
      <c r="AC1144" s="32"/>
    </row>
    <row r="1145" spans="1:29" s="33" customFormat="1" ht="14.4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41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42">B1145+B1144</f>
        <v>1253563000</v>
      </c>
      <c r="C1146" s="39">
        <f t="shared" si="542"/>
        <v>0</v>
      </c>
      <c r="D1146" s="39">
        <f t="shared" si="542"/>
        <v>1253563000</v>
      </c>
      <c r="E1146" s="39">
        <f t="shared" si="542"/>
        <v>2550549.09</v>
      </c>
      <c r="F1146" s="39">
        <f t="shared" si="542"/>
        <v>0</v>
      </c>
      <c r="G1146" s="39">
        <f t="shared" si="542"/>
        <v>0</v>
      </c>
      <c r="H1146" s="39">
        <f t="shared" si="542"/>
        <v>0</v>
      </c>
      <c r="I1146" s="39">
        <f t="shared" si="542"/>
        <v>0</v>
      </c>
      <c r="J1146" s="39">
        <f t="shared" si="542"/>
        <v>0</v>
      </c>
      <c r="K1146" s="39">
        <f t="shared" si="542"/>
        <v>0</v>
      </c>
      <c r="L1146" s="39">
        <f t="shared" si="542"/>
        <v>0</v>
      </c>
      <c r="M1146" s="39">
        <f t="shared" si="542"/>
        <v>0</v>
      </c>
      <c r="N1146" s="39">
        <f t="shared" si="542"/>
        <v>1991900.15</v>
      </c>
      <c r="O1146" s="39">
        <f t="shared" si="542"/>
        <v>334194.62</v>
      </c>
      <c r="P1146" s="39">
        <f t="shared" si="542"/>
        <v>224454.32</v>
      </c>
      <c r="Q1146" s="39">
        <f t="shared" si="542"/>
        <v>0</v>
      </c>
      <c r="R1146" s="39">
        <f t="shared" si="542"/>
        <v>0</v>
      </c>
      <c r="S1146" s="39">
        <f t="shared" si="542"/>
        <v>0</v>
      </c>
      <c r="T1146" s="39">
        <f t="shared" si="542"/>
        <v>0</v>
      </c>
      <c r="U1146" s="39">
        <f t="shared" si="542"/>
        <v>0</v>
      </c>
      <c r="V1146" s="39">
        <f t="shared" si="542"/>
        <v>0</v>
      </c>
      <c r="W1146" s="39">
        <f t="shared" si="542"/>
        <v>0</v>
      </c>
      <c r="X1146" s="39">
        <f t="shared" si="542"/>
        <v>0</v>
      </c>
      <c r="Y1146" s="39">
        <f t="shared" si="542"/>
        <v>0</v>
      </c>
      <c r="Z1146" s="39">
        <f t="shared" si="542"/>
        <v>2550549.09</v>
      </c>
      <c r="AA1146" s="39">
        <f t="shared" si="542"/>
        <v>1251012450.9099998</v>
      </c>
      <c r="AB1146" s="40">
        <f>Z1146/D1146</f>
        <v>2.034639734899642E-3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3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5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281956.33999999997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114298.72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281956.33999999997</v>
      </c>
      <c r="AA1150" s="31">
        <f>D1150-Z1150</f>
        <v>1052043.6600000001</v>
      </c>
      <c r="AB1150" s="37">
        <f>Z1150/D1150</f>
        <v>0.21136157421289353</v>
      </c>
      <c r="AC1150" s="32"/>
    </row>
    <row r="1151" spans="1:29" s="33" customFormat="1" ht="18" customHeight="1" x14ac:dyDescent="0.25">
      <c r="A1151" s="36" t="s">
        <v>35</v>
      </c>
      <c r="B1151" s="31">
        <f>[1]consoCURRENT!E23849</f>
        <v>642085000</v>
      </c>
      <c r="C1151" s="31">
        <f>[1]consoCURRENT!F23849</f>
        <v>0</v>
      </c>
      <c r="D1151" s="31">
        <f>[1]consoCURRENT!G23849</f>
        <v>642085000</v>
      </c>
      <c r="E1151" s="31">
        <f>[1]consoCURRENT!H23849</f>
        <v>187756562.44999999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186342196.65000001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3">SUM(M1151:Y1151)</f>
        <v>187756562.45000002</v>
      </c>
      <c r="AA1151" s="31">
        <f>D1151-Z1151</f>
        <v>454328437.54999995</v>
      </c>
      <c r="AB1151" s="37">
        <f>Z1151/D1151</f>
        <v>0.29241698910580377</v>
      </c>
      <c r="AC1151" s="32"/>
    </row>
    <row r="1152" spans="1:29" s="33" customFormat="1" ht="18" customHeight="1" x14ac:dyDescent="0.25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3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5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3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44">SUM(B1150:B1153)</f>
        <v>643419000</v>
      </c>
      <c r="C1154" s="39">
        <f t="shared" si="544"/>
        <v>0</v>
      </c>
      <c r="D1154" s="39">
        <f t="shared" si="544"/>
        <v>643419000</v>
      </c>
      <c r="E1154" s="39">
        <f t="shared" si="544"/>
        <v>188038518.78999999</v>
      </c>
      <c r="F1154" s="39">
        <f t="shared" si="544"/>
        <v>0</v>
      </c>
      <c r="G1154" s="39">
        <f t="shared" si="544"/>
        <v>0</v>
      </c>
      <c r="H1154" s="39">
        <f t="shared" si="544"/>
        <v>0</v>
      </c>
      <c r="I1154" s="39">
        <f t="shared" si="544"/>
        <v>0</v>
      </c>
      <c r="J1154" s="39">
        <f t="shared" si="544"/>
        <v>0</v>
      </c>
      <c r="K1154" s="39">
        <f t="shared" si="544"/>
        <v>0</v>
      </c>
      <c r="L1154" s="39">
        <f t="shared" si="544"/>
        <v>0</v>
      </c>
      <c r="M1154" s="39">
        <f t="shared" si="544"/>
        <v>0</v>
      </c>
      <c r="N1154" s="39">
        <f t="shared" si="544"/>
        <v>235836.07</v>
      </c>
      <c r="O1154" s="39">
        <f t="shared" si="544"/>
        <v>1346187.35</v>
      </c>
      <c r="P1154" s="39">
        <f t="shared" si="544"/>
        <v>186456495.37</v>
      </c>
      <c r="Q1154" s="39">
        <f t="shared" si="544"/>
        <v>0</v>
      </c>
      <c r="R1154" s="39">
        <f t="shared" si="544"/>
        <v>0</v>
      </c>
      <c r="S1154" s="39">
        <f t="shared" si="544"/>
        <v>0</v>
      </c>
      <c r="T1154" s="39">
        <f t="shared" si="544"/>
        <v>0</v>
      </c>
      <c r="U1154" s="39">
        <f t="shared" si="544"/>
        <v>0</v>
      </c>
      <c r="V1154" s="39">
        <f t="shared" si="544"/>
        <v>0</v>
      </c>
      <c r="W1154" s="39">
        <f t="shared" si="544"/>
        <v>0</v>
      </c>
      <c r="X1154" s="39">
        <f t="shared" si="544"/>
        <v>0</v>
      </c>
      <c r="Y1154" s="39">
        <f t="shared" si="544"/>
        <v>0</v>
      </c>
      <c r="Z1154" s="39">
        <f t="shared" si="544"/>
        <v>188038518.79000002</v>
      </c>
      <c r="AA1154" s="39">
        <f t="shared" si="544"/>
        <v>455380481.20999998</v>
      </c>
      <c r="AB1154" s="40">
        <f>Z1154/D1154</f>
        <v>0.29224893699129184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5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46">B1155+B1154</f>
        <v>643419000</v>
      </c>
      <c r="C1156" s="39">
        <f t="shared" si="546"/>
        <v>0</v>
      </c>
      <c r="D1156" s="39">
        <f t="shared" si="546"/>
        <v>643419000</v>
      </c>
      <c r="E1156" s="39">
        <f t="shared" si="546"/>
        <v>188038518.78999999</v>
      </c>
      <c r="F1156" s="39">
        <f t="shared" si="546"/>
        <v>0</v>
      </c>
      <c r="G1156" s="39">
        <f t="shared" si="546"/>
        <v>0</v>
      </c>
      <c r="H1156" s="39">
        <f t="shared" si="546"/>
        <v>0</v>
      </c>
      <c r="I1156" s="39">
        <f t="shared" si="546"/>
        <v>0</v>
      </c>
      <c r="J1156" s="39">
        <f t="shared" si="546"/>
        <v>0</v>
      </c>
      <c r="K1156" s="39">
        <f t="shared" si="546"/>
        <v>0</v>
      </c>
      <c r="L1156" s="39">
        <f t="shared" si="546"/>
        <v>0</v>
      </c>
      <c r="M1156" s="39">
        <f t="shared" si="546"/>
        <v>0</v>
      </c>
      <c r="N1156" s="39">
        <f t="shared" si="546"/>
        <v>235836.07</v>
      </c>
      <c r="O1156" s="39">
        <f t="shared" si="546"/>
        <v>1346187.35</v>
      </c>
      <c r="P1156" s="39">
        <f t="shared" si="546"/>
        <v>186456495.37</v>
      </c>
      <c r="Q1156" s="39">
        <f t="shared" si="546"/>
        <v>0</v>
      </c>
      <c r="R1156" s="39">
        <f t="shared" si="546"/>
        <v>0</v>
      </c>
      <c r="S1156" s="39">
        <f t="shared" si="546"/>
        <v>0</v>
      </c>
      <c r="T1156" s="39">
        <f t="shared" si="546"/>
        <v>0</v>
      </c>
      <c r="U1156" s="39">
        <f t="shared" si="546"/>
        <v>0</v>
      </c>
      <c r="V1156" s="39">
        <f t="shared" si="546"/>
        <v>0</v>
      </c>
      <c r="W1156" s="39">
        <f t="shared" si="546"/>
        <v>0</v>
      </c>
      <c r="X1156" s="39">
        <f t="shared" si="546"/>
        <v>0</v>
      </c>
      <c r="Y1156" s="39">
        <f t="shared" si="546"/>
        <v>0</v>
      </c>
      <c r="Z1156" s="39">
        <f t="shared" si="546"/>
        <v>188038518.79000002</v>
      </c>
      <c r="AA1156" s="39">
        <f t="shared" si="546"/>
        <v>455380481.20999998</v>
      </c>
      <c r="AB1156" s="40">
        <f>Z1156/D1156</f>
        <v>0.29224893699129184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3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5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159734.39000000001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12000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159734.39000000001</v>
      </c>
      <c r="AA1160" s="31">
        <f>D1160-Z1160</f>
        <v>1174265.6099999999</v>
      </c>
      <c r="AB1160" s="37">
        <f>Z1160/D1160</f>
        <v>0.11974092203898053</v>
      </c>
      <c r="AC1160" s="32"/>
    </row>
    <row r="1161" spans="1:29" s="33" customFormat="1" ht="18" customHeight="1" x14ac:dyDescent="0.25">
      <c r="A1161" s="36" t="s">
        <v>35</v>
      </c>
      <c r="B1161" s="31">
        <f>[1]consoCURRENT!E24062</f>
        <v>1889738000</v>
      </c>
      <c r="C1161" s="31">
        <f>[1]consoCURRENT!F24062</f>
        <v>0</v>
      </c>
      <c r="D1161" s="31">
        <f>[1]consoCURRENT!G24062</f>
        <v>1889738000</v>
      </c>
      <c r="E1161" s="31">
        <f>[1]consoCURRENT!H24062</f>
        <v>752825.42999999993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208274.85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47">SUM(M1161:Y1161)</f>
        <v>752825.42999999993</v>
      </c>
      <c r="AA1161" s="31">
        <f>D1161-Z1161</f>
        <v>1888985174.5699999</v>
      </c>
      <c r="AB1161" s="37">
        <f>Z1161/D1161</f>
        <v>3.9837555788156871E-4</v>
      </c>
      <c r="AC1161" s="32"/>
    </row>
    <row r="1162" spans="1:29" s="33" customFormat="1" ht="18" customHeight="1" x14ac:dyDescent="0.25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7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5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7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8">SUM(B1160:B1163)</f>
        <v>1891072000</v>
      </c>
      <c r="C1164" s="39">
        <f t="shared" si="548"/>
        <v>0</v>
      </c>
      <c r="D1164" s="39">
        <f t="shared" si="548"/>
        <v>1891072000</v>
      </c>
      <c r="E1164" s="39">
        <f t="shared" si="548"/>
        <v>912559.82</v>
      </c>
      <c r="F1164" s="39">
        <f t="shared" si="548"/>
        <v>0</v>
      </c>
      <c r="G1164" s="39">
        <f t="shared" si="548"/>
        <v>0</v>
      </c>
      <c r="H1164" s="39">
        <f t="shared" si="548"/>
        <v>0</v>
      </c>
      <c r="I1164" s="39">
        <f t="shared" si="548"/>
        <v>0</v>
      </c>
      <c r="J1164" s="39">
        <f t="shared" si="548"/>
        <v>0</v>
      </c>
      <c r="K1164" s="39">
        <f t="shared" si="548"/>
        <v>0</v>
      </c>
      <c r="L1164" s="39">
        <f t="shared" si="548"/>
        <v>0</v>
      </c>
      <c r="M1164" s="39">
        <f t="shared" si="548"/>
        <v>0</v>
      </c>
      <c r="N1164" s="39">
        <f t="shared" si="548"/>
        <v>221001.78</v>
      </c>
      <c r="O1164" s="39">
        <f t="shared" si="548"/>
        <v>471283.19</v>
      </c>
      <c r="P1164" s="39">
        <f t="shared" si="548"/>
        <v>220274.85</v>
      </c>
      <c r="Q1164" s="39">
        <f t="shared" si="548"/>
        <v>0</v>
      </c>
      <c r="R1164" s="39">
        <f t="shared" si="548"/>
        <v>0</v>
      </c>
      <c r="S1164" s="39">
        <f t="shared" si="548"/>
        <v>0</v>
      </c>
      <c r="T1164" s="39">
        <f t="shared" si="548"/>
        <v>0</v>
      </c>
      <c r="U1164" s="39">
        <f t="shared" si="548"/>
        <v>0</v>
      </c>
      <c r="V1164" s="39">
        <f t="shared" si="548"/>
        <v>0</v>
      </c>
      <c r="W1164" s="39">
        <f t="shared" si="548"/>
        <v>0</v>
      </c>
      <c r="X1164" s="39">
        <f t="shared" si="548"/>
        <v>0</v>
      </c>
      <c r="Y1164" s="39">
        <f t="shared" si="548"/>
        <v>0</v>
      </c>
      <c r="Z1164" s="39">
        <f t="shared" si="548"/>
        <v>912559.82</v>
      </c>
      <c r="AA1164" s="39">
        <f t="shared" si="548"/>
        <v>1890159440.1799998</v>
      </c>
      <c r="AB1164" s="40">
        <f>Z1164/D1164</f>
        <v>4.8256217637403546E-4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9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50">B1165+B1164</f>
        <v>1891072000</v>
      </c>
      <c r="C1166" s="39">
        <f t="shared" si="550"/>
        <v>0</v>
      </c>
      <c r="D1166" s="39">
        <f t="shared" si="550"/>
        <v>1891072000</v>
      </c>
      <c r="E1166" s="39">
        <f t="shared" si="550"/>
        <v>912559.82</v>
      </c>
      <c r="F1166" s="39">
        <f t="shared" si="550"/>
        <v>0</v>
      </c>
      <c r="G1166" s="39">
        <f t="shared" si="550"/>
        <v>0</v>
      </c>
      <c r="H1166" s="39">
        <f t="shared" si="550"/>
        <v>0</v>
      </c>
      <c r="I1166" s="39">
        <f t="shared" si="550"/>
        <v>0</v>
      </c>
      <c r="J1166" s="39">
        <f t="shared" si="550"/>
        <v>0</v>
      </c>
      <c r="K1166" s="39">
        <f t="shared" si="550"/>
        <v>0</v>
      </c>
      <c r="L1166" s="39">
        <f t="shared" si="550"/>
        <v>0</v>
      </c>
      <c r="M1166" s="39">
        <f t="shared" si="550"/>
        <v>0</v>
      </c>
      <c r="N1166" s="39">
        <f t="shared" si="550"/>
        <v>221001.78</v>
      </c>
      <c r="O1166" s="39">
        <f t="shared" si="550"/>
        <v>471283.19</v>
      </c>
      <c r="P1166" s="39">
        <f t="shared" si="550"/>
        <v>220274.85</v>
      </c>
      <c r="Q1166" s="39">
        <f t="shared" si="550"/>
        <v>0</v>
      </c>
      <c r="R1166" s="39">
        <f t="shared" si="550"/>
        <v>0</v>
      </c>
      <c r="S1166" s="39">
        <f t="shared" si="550"/>
        <v>0</v>
      </c>
      <c r="T1166" s="39">
        <f t="shared" si="550"/>
        <v>0</v>
      </c>
      <c r="U1166" s="39">
        <f t="shared" si="550"/>
        <v>0</v>
      </c>
      <c r="V1166" s="39">
        <f t="shared" si="550"/>
        <v>0</v>
      </c>
      <c r="W1166" s="39">
        <f t="shared" si="550"/>
        <v>0</v>
      </c>
      <c r="X1166" s="39">
        <f t="shared" si="550"/>
        <v>0</v>
      </c>
      <c r="Y1166" s="39">
        <f t="shared" si="550"/>
        <v>0</v>
      </c>
      <c r="Z1166" s="39">
        <f t="shared" si="550"/>
        <v>912559.82</v>
      </c>
      <c r="AA1166" s="39">
        <f t="shared" si="550"/>
        <v>1890159440.1799998</v>
      </c>
      <c r="AB1166" s="40">
        <f>Z1166/D1166</f>
        <v>4.8256217637403546E-4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3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5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282531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114873.38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282531</v>
      </c>
      <c r="AA1170" s="31">
        <f>D1170-Z1170</f>
        <v>1051469</v>
      </c>
      <c r="AB1170" s="37">
        <f>Z1170/D1170</f>
        <v>0.21179235382308845</v>
      </c>
      <c r="AC1170" s="32"/>
    </row>
    <row r="1171" spans="1:29" s="33" customFormat="1" ht="18" customHeight="1" x14ac:dyDescent="0.25">
      <c r="A1171" s="36" t="s">
        <v>35</v>
      </c>
      <c r="B1171" s="31">
        <f>[1]consoCURRENT!E24275</f>
        <v>1149114000</v>
      </c>
      <c r="C1171" s="31">
        <f>[1]consoCURRENT!F24275</f>
        <v>0</v>
      </c>
      <c r="D1171" s="31">
        <f>[1]consoCURRENT!G24275</f>
        <v>1149114000</v>
      </c>
      <c r="E1171" s="31">
        <f>[1]consoCURRENT!H24275</f>
        <v>3707052.9099999997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1995157.14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1">SUM(M1171:Y1171)</f>
        <v>3707052.91</v>
      </c>
      <c r="AA1171" s="31">
        <f>D1171-Z1171</f>
        <v>1145406947.0899999</v>
      </c>
      <c r="AB1171" s="37">
        <f>Z1171/D1171</f>
        <v>3.2260096996468584E-3</v>
      </c>
      <c r="AC1171" s="32"/>
    </row>
    <row r="1172" spans="1:29" s="33" customFormat="1" ht="18" customHeight="1" x14ac:dyDescent="0.25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1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5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1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52">SUM(B1170:B1173)</f>
        <v>1150448000</v>
      </c>
      <c r="C1174" s="39">
        <f t="shared" si="552"/>
        <v>0</v>
      </c>
      <c r="D1174" s="39">
        <f t="shared" si="552"/>
        <v>1150448000</v>
      </c>
      <c r="E1174" s="39">
        <f t="shared" si="552"/>
        <v>3989583.9099999997</v>
      </c>
      <c r="F1174" s="39">
        <f t="shared" si="552"/>
        <v>0</v>
      </c>
      <c r="G1174" s="39">
        <f t="shared" si="552"/>
        <v>0</v>
      </c>
      <c r="H1174" s="39">
        <f t="shared" si="552"/>
        <v>0</v>
      </c>
      <c r="I1174" s="39">
        <f t="shared" si="552"/>
        <v>0</v>
      </c>
      <c r="J1174" s="39">
        <f t="shared" si="552"/>
        <v>0</v>
      </c>
      <c r="K1174" s="39">
        <f t="shared" si="552"/>
        <v>0</v>
      </c>
      <c r="L1174" s="39">
        <f t="shared" si="552"/>
        <v>0</v>
      </c>
      <c r="M1174" s="39">
        <f t="shared" si="552"/>
        <v>0</v>
      </c>
      <c r="N1174" s="39">
        <f t="shared" si="552"/>
        <v>489717.81</v>
      </c>
      <c r="O1174" s="39">
        <f t="shared" si="552"/>
        <v>1389835.58</v>
      </c>
      <c r="P1174" s="39">
        <f t="shared" si="552"/>
        <v>2110030.52</v>
      </c>
      <c r="Q1174" s="39">
        <f t="shared" si="552"/>
        <v>0</v>
      </c>
      <c r="R1174" s="39">
        <f t="shared" si="552"/>
        <v>0</v>
      </c>
      <c r="S1174" s="39">
        <f t="shared" si="552"/>
        <v>0</v>
      </c>
      <c r="T1174" s="39">
        <f t="shared" si="552"/>
        <v>0</v>
      </c>
      <c r="U1174" s="39">
        <f t="shared" si="552"/>
        <v>0</v>
      </c>
      <c r="V1174" s="39">
        <f t="shared" si="552"/>
        <v>0</v>
      </c>
      <c r="W1174" s="39">
        <f t="shared" si="552"/>
        <v>0</v>
      </c>
      <c r="X1174" s="39">
        <f t="shared" si="552"/>
        <v>0</v>
      </c>
      <c r="Y1174" s="39">
        <f t="shared" si="552"/>
        <v>0</v>
      </c>
      <c r="Z1174" s="39">
        <f t="shared" si="552"/>
        <v>3989583.91</v>
      </c>
      <c r="AA1174" s="39">
        <f t="shared" si="552"/>
        <v>1146458416.0899999</v>
      </c>
      <c r="AB1174" s="40">
        <f>Z1174/D1174</f>
        <v>3.4678524453082625E-3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3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54">B1175+B1174</f>
        <v>1150448000</v>
      </c>
      <c r="C1176" s="39">
        <f t="shared" si="554"/>
        <v>0</v>
      </c>
      <c r="D1176" s="39">
        <f t="shared" si="554"/>
        <v>1150448000</v>
      </c>
      <c r="E1176" s="39">
        <f t="shared" si="554"/>
        <v>3989583.9099999997</v>
      </c>
      <c r="F1176" s="39">
        <f t="shared" si="554"/>
        <v>0</v>
      </c>
      <c r="G1176" s="39">
        <f t="shared" si="554"/>
        <v>0</v>
      </c>
      <c r="H1176" s="39">
        <f t="shared" si="554"/>
        <v>0</v>
      </c>
      <c r="I1176" s="39">
        <f t="shared" si="554"/>
        <v>0</v>
      </c>
      <c r="J1176" s="39">
        <f t="shared" si="554"/>
        <v>0</v>
      </c>
      <c r="K1176" s="39">
        <f t="shared" si="554"/>
        <v>0</v>
      </c>
      <c r="L1176" s="39">
        <f t="shared" si="554"/>
        <v>0</v>
      </c>
      <c r="M1176" s="39">
        <f t="shared" si="554"/>
        <v>0</v>
      </c>
      <c r="N1176" s="39">
        <f t="shared" si="554"/>
        <v>489717.81</v>
      </c>
      <c r="O1176" s="39">
        <f t="shared" si="554"/>
        <v>1389835.58</v>
      </c>
      <c r="P1176" s="39">
        <f t="shared" si="554"/>
        <v>2110030.52</v>
      </c>
      <c r="Q1176" s="39">
        <f t="shared" si="554"/>
        <v>0</v>
      </c>
      <c r="R1176" s="39">
        <f t="shared" si="554"/>
        <v>0</v>
      </c>
      <c r="S1176" s="39">
        <f t="shared" si="554"/>
        <v>0</v>
      </c>
      <c r="T1176" s="39">
        <f t="shared" si="554"/>
        <v>0</v>
      </c>
      <c r="U1176" s="39">
        <f t="shared" si="554"/>
        <v>0</v>
      </c>
      <c r="V1176" s="39">
        <f t="shared" si="554"/>
        <v>0</v>
      </c>
      <c r="W1176" s="39">
        <f t="shared" si="554"/>
        <v>0</v>
      </c>
      <c r="X1176" s="39">
        <f t="shared" si="554"/>
        <v>0</v>
      </c>
      <c r="Y1176" s="39">
        <f t="shared" si="554"/>
        <v>0</v>
      </c>
      <c r="Z1176" s="39">
        <f t="shared" si="554"/>
        <v>3989583.91</v>
      </c>
      <c r="AA1176" s="39">
        <f t="shared" si="554"/>
        <v>1146458416.0899999</v>
      </c>
      <c r="AB1176" s="40">
        <f>Z1176/D1176</f>
        <v>3.4678524453082625E-3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3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5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516653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28303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516653</v>
      </c>
      <c r="AA1180" s="31">
        <f>D1180-Z1180</f>
        <v>817347</v>
      </c>
      <c r="AB1180" s="37">
        <f>Z1180/D1180</f>
        <v>0.38729610194902547</v>
      </c>
      <c r="AC1180" s="32"/>
    </row>
    <row r="1181" spans="1:29" s="33" customFormat="1" ht="18" customHeight="1" x14ac:dyDescent="0.25">
      <c r="A1181" s="36" t="s">
        <v>35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114052492.06999999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111910671.95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5">SUM(M1181:Y1181)</f>
        <v>114052492.07000001</v>
      </c>
      <c r="AA1181" s="31">
        <f>D1181-Z1181</f>
        <v>1432725507.9300001</v>
      </c>
      <c r="AB1181" s="37">
        <f>Z1181/D1181</f>
        <v>7.3735527703393769E-2</v>
      </c>
      <c r="AC1181" s="32"/>
    </row>
    <row r="1182" spans="1:29" s="33" customFormat="1" ht="18" customHeight="1" x14ac:dyDescent="0.25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5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5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5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56">SUM(B1180:B1183)</f>
        <v>1548112000</v>
      </c>
      <c r="C1184" s="39">
        <f t="shared" si="556"/>
        <v>0</v>
      </c>
      <c r="D1184" s="39">
        <f t="shared" si="556"/>
        <v>1548112000</v>
      </c>
      <c r="E1184" s="39">
        <f t="shared" si="556"/>
        <v>114569145.06999999</v>
      </c>
      <c r="F1184" s="39">
        <f t="shared" si="556"/>
        <v>0</v>
      </c>
      <c r="G1184" s="39">
        <f t="shared" si="556"/>
        <v>0</v>
      </c>
      <c r="H1184" s="39">
        <f t="shared" si="556"/>
        <v>0</v>
      </c>
      <c r="I1184" s="39">
        <f t="shared" si="556"/>
        <v>0</v>
      </c>
      <c r="J1184" s="39">
        <f t="shared" si="556"/>
        <v>0</v>
      </c>
      <c r="K1184" s="39">
        <f t="shared" si="556"/>
        <v>0</v>
      </c>
      <c r="L1184" s="39">
        <f t="shared" si="556"/>
        <v>0</v>
      </c>
      <c r="M1184" s="39">
        <f t="shared" si="556"/>
        <v>0</v>
      </c>
      <c r="N1184" s="39">
        <f t="shared" si="556"/>
        <v>880880.98</v>
      </c>
      <c r="O1184" s="39">
        <f t="shared" si="556"/>
        <v>1749289.14</v>
      </c>
      <c r="P1184" s="39">
        <f t="shared" si="556"/>
        <v>111938974.95</v>
      </c>
      <c r="Q1184" s="39">
        <f t="shared" si="556"/>
        <v>0</v>
      </c>
      <c r="R1184" s="39">
        <f t="shared" si="556"/>
        <v>0</v>
      </c>
      <c r="S1184" s="39">
        <f t="shared" si="556"/>
        <v>0</v>
      </c>
      <c r="T1184" s="39">
        <f t="shared" si="556"/>
        <v>0</v>
      </c>
      <c r="U1184" s="39">
        <f t="shared" si="556"/>
        <v>0</v>
      </c>
      <c r="V1184" s="39">
        <f t="shared" si="556"/>
        <v>0</v>
      </c>
      <c r="W1184" s="39">
        <f t="shared" si="556"/>
        <v>0</v>
      </c>
      <c r="X1184" s="39">
        <f t="shared" si="556"/>
        <v>0</v>
      </c>
      <c r="Y1184" s="39">
        <f t="shared" si="556"/>
        <v>0</v>
      </c>
      <c r="Z1184" s="39">
        <f t="shared" si="556"/>
        <v>114569145.07000001</v>
      </c>
      <c r="AA1184" s="39">
        <f t="shared" si="556"/>
        <v>1433542854.9300001</v>
      </c>
      <c r="AB1184" s="40">
        <f>Z1184/D1184</f>
        <v>7.4005721207509534E-2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7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8">B1185+B1184</f>
        <v>1548112000</v>
      </c>
      <c r="C1186" s="39">
        <f t="shared" si="558"/>
        <v>0</v>
      </c>
      <c r="D1186" s="39">
        <f t="shared" si="558"/>
        <v>1548112000</v>
      </c>
      <c r="E1186" s="39">
        <f t="shared" si="558"/>
        <v>114569145.06999999</v>
      </c>
      <c r="F1186" s="39">
        <f t="shared" si="558"/>
        <v>0</v>
      </c>
      <c r="G1186" s="39">
        <f t="shared" si="558"/>
        <v>0</v>
      </c>
      <c r="H1186" s="39">
        <f t="shared" si="558"/>
        <v>0</v>
      </c>
      <c r="I1186" s="39">
        <f t="shared" si="558"/>
        <v>0</v>
      </c>
      <c r="J1186" s="39">
        <f t="shared" si="558"/>
        <v>0</v>
      </c>
      <c r="K1186" s="39">
        <f t="shared" si="558"/>
        <v>0</v>
      </c>
      <c r="L1186" s="39">
        <f t="shared" si="558"/>
        <v>0</v>
      </c>
      <c r="M1186" s="39">
        <f t="shared" si="558"/>
        <v>0</v>
      </c>
      <c r="N1186" s="39">
        <f t="shared" si="558"/>
        <v>880880.98</v>
      </c>
      <c r="O1186" s="39">
        <f t="shared" si="558"/>
        <v>1749289.14</v>
      </c>
      <c r="P1186" s="39">
        <f t="shared" si="558"/>
        <v>111938974.95</v>
      </c>
      <c r="Q1186" s="39">
        <f t="shared" si="558"/>
        <v>0</v>
      </c>
      <c r="R1186" s="39">
        <f t="shared" si="558"/>
        <v>0</v>
      </c>
      <c r="S1186" s="39">
        <f t="shared" si="558"/>
        <v>0</v>
      </c>
      <c r="T1186" s="39">
        <f t="shared" si="558"/>
        <v>0</v>
      </c>
      <c r="U1186" s="39">
        <f t="shared" si="558"/>
        <v>0</v>
      </c>
      <c r="V1186" s="39">
        <f t="shared" si="558"/>
        <v>0</v>
      </c>
      <c r="W1186" s="39">
        <f t="shared" si="558"/>
        <v>0</v>
      </c>
      <c r="X1186" s="39">
        <f t="shared" si="558"/>
        <v>0</v>
      </c>
      <c r="Y1186" s="39">
        <f t="shared" si="558"/>
        <v>0</v>
      </c>
      <c r="Z1186" s="39">
        <f t="shared" si="558"/>
        <v>114569145.07000001</v>
      </c>
      <c r="AA1186" s="39">
        <f t="shared" si="558"/>
        <v>1433542854.9300001</v>
      </c>
      <c r="AB1186" s="40">
        <f>Z1186/D1186</f>
        <v>7.4005721207509534E-2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3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5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283756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115598.38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283756</v>
      </c>
      <c r="AA1190" s="31">
        <f>D1190-Z1190</f>
        <v>1050244</v>
      </c>
      <c r="AB1190" s="37">
        <f>Z1190/D1190</f>
        <v>0.21271064467766118</v>
      </c>
      <c r="AC1190" s="32"/>
    </row>
    <row r="1191" spans="1:29" s="33" customFormat="1" ht="18" customHeight="1" x14ac:dyDescent="0.25">
      <c r="A1191" s="36" t="s">
        <v>35</v>
      </c>
      <c r="B1191" s="31">
        <f>[1]consoCURRENT!E24701</f>
        <v>2363538000</v>
      </c>
      <c r="C1191" s="31">
        <f>[1]consoCURRENT!F24701</f>
        <v>0</v>
      </c>
      <c r="D1191" s="31">
        <f>[1]consoCURRENT!G24701</f>
        <v>2363538000</v>
      </c>
      <c r="E1191" s="31">
        <f>[1]consoCURRENT!H24701</f>
        <v>769462154.16999996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765155073.83999991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9">SUM(M1191:Y1191)</f>
        <v>769462154.16999996</v>
      </c>
      <c r="AA1191" s="31">
        <f>D1191-Z1191</f>
        <v>1594075845.8299999</v>
      </c>
      <c r="AB1191" s="37">
        <f>Z1191/D1191</f>
        <v>0.32555522871644116</v>
      </c>
      <c r="AC1191" s="32"/>
    </row>
    <row r="1192" spans="1:29" s="33" customFormat="1" ht="18" customHeight="1" x14ac:dyDescent="0.25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9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5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9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60">SUM(B1190:B1193)</f>
        <v>2364872000</v>
      </c>
      <c r="C1194" s="39">
        <f t="shared" si="560"/>
        <v>0</v>
      </c>
      <c r="D1194" s="39">
        <f t="shared" si="560"/>
        <v>2364872000</v>
      </c>
      <c r="E1194" s="39">
        <f t="shared" si="560"/>
        <v>769745910.16999996</v>
      </c>
      <c r="F1194" s="39">
        <f t="shared" si="560"/>
        <v>0</v>
      </c>
      <c r="G1194" s="39">
        <f t="shared" si="560"/>
        <v>0</v>
      </c>
      <c r="H1194" s="39">
        <f t="shared" si="560"/>
        <v>0</v>
      </c>
      <c r="I1194" s="39">
        <f t="shared" si="560"/>
        <v>0</v>
      </c>
      <c r="J1194" s="39">
        <f t="shared" si="560"/>
        <v>0</v>
      </c>
      <c r="K1194" s="39">
        <f t="shared" si="560"/>
        <v>0</v>
      </c>
      <c r="L1194" s="39">
        <f t="shared" si="560"/>
        <v>0</v>
      </c>
      <c r="M1194" s="39">
        <f t="shared" si="560"/>
        <v>0</v>
      </c>
      <c r="N1194" s="39">
        <f t="shared" si="560"/>
        <v>1399770.54</v>
      </c>
      <c r="O1194" s="39">
        <f t="shared" si="560"/>
        <v>3075467.41</v>
      </c>
      <c r="P1194" s="39">
        <f t="shared" si="560"/>
        <v>765270672.21999991</v>
      </c>
      <c r="Q1194" s="39">
        <f t="shared" si="560"/>
        <v>0</v>
      </c>
      <c r="R1194" s="39">
        <f t="shared" si="560"/>
        <v>0</v>
      </c>
      <c r="S1194" s="39">
        <f t="shared" si="560"/>
        <v>0</v>
      </c>
      <c r="T1194" s="39">
        <f t="shared" si="560"/>
        <v>0</v>
      </c>
      <c r="U1194" s="39">
        <f t="shared" si="560"/>
        <v>0</v>
      </c>
      <c r="V1194" s="39">
        <f t="shared" si="560"/>
        <v>0</v>
      </c>
      <c r="W1194" s="39">
        <f t="shared" si="560"/>
        <v>0</v>
      </c>
      <c r="X1194" s="39">
        <f t="shared" si="560"/>
        <v>0</v>
      </c>
      <c r="Y1194" s="39">
        <f t="shared" si="560"/>
        <v>0</v>
      </c>
      <c r="Z1194" s="39">
        <f t="shared" si="560"/>
        <v>769745910.16999996</v>
      </c>
      <c r="AA1194" s="39">
        <f t="shared" si="560"/>
        <v>1595126089.8299999</v>
      </c>
      <c r="AB1194" s="40">
        <f>Z1194/D1194</f>
        <v>0.32549157424587882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1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62">B1195+B1194</f>
        <v>2364872000</v>
      </c>
      <c r="C1196" s="39">
        <f t="shared" si="562"/>
        <v>0</v>
      </c>
      <c r="D1196" s="39">
        <f t="shared" si="562"/>
        <v>2364872000</v>
      </c>
      <c r="E1196" s="39">
        <f t="shared" si="562"/>
        <v>769745910.16999996</v>
      </c>
      <c r="F1196" s="39">
        <f t="shared" si="562"/>
        <v>0</v>
      </c>
      <c r="G1196" s="39">
        <f t="shared" si="562"/>
        <v>0</v>
      </c>
      <c r="H1196" s="39">
        <f t="shared" si="562"/>
        <v>0</v>
      </c>
      <c r="I1196" s="39">
        <f t="shared" si="562"/>
        <v>0</v>
      </c>
      <c r="J1196" s="39">
        <f t="shared" si="562"/>
        <v>0</v>
      </c>
      <c r="K1196" s="39">
        <f t="shared" si="562"/>
        <v>0</v>
      </c>
      <c r="L1196" s="39">
        <f t="shared" si="562"/>
        <v>0</v>
      </c>
      <c r="M1196" s="39">
        <f t="shared" si="562"/>
        <v>0</v>
      </c>
      <c r="N1196" s="39">
        <f t="shared" si="562"/>
        <v>1399770.54</v>
      </c>
      <c r="O1196" s="39">
        <f t="shared" si="562"/>
        <v>3075467.41</v>
      </c>
      <c r="P1196" s="39">
        <f t="shared" si="562"/>
        <v>765270672.21999991</v>
      </c>
      <c r="Q1196" s="39">
        <f t="shared" si="562"/>
        <v>0</v>
      </c>
      <c r="R1196" s="39">
        <f t="shared" si="562"/>
        <v>0</v>
      </c>
      <c r="S1196" s="39">
        <f t="shared" si="562"/>
        <v>0</v>
      </c>
      <c r="T1196" s="39">
        <f t="shared" si="562"/>
        <v>0</v>
      </c>
      <c r="U1196" s="39">
        <f t="shared" si="562"/>
        <v>0</v>
      </c>
      <c r="V1196" s="39">
        <f t="shared" si="562"/>
        <v>0</v>
      </c>
      <c r="W1196" s="39">
        <f t="shared" si="562"/>
        <v>0</v>
      </c>
      <c r="X1196" s="39">
        <f t="shared" si="562"/>
        <v>0</v>
      </c>
      <c r="Y1196" s="39">
        <f t="shared" si="562"/>
        <v>0</v>
      </c>
      <c r="Z1196" s="39">
        <f t="shared" si="562"/>
        <v>769745910.16999996</v>
      </c>
      <c r="AA1196" s="39">
        <f t="shared" si="562"/>
        <v>1595126089.8299999</v>
      </c>
      <c r="AB1196" s="40">
        <f>Z1196/D1196</f>
        <v>0.32549157424587882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3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5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180695.28999999998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112963.16999999998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180695.28999999998</v>
      </c>
      <c r="AA1200" s="31">
        <f>D1200-Z1200</f>
        <v>1153304.71</v>
      </c>
      <c r="AB1200" s="37">
        <f>Z1200/D1200</f>
        <v>0.13545374062968515</v>
      </c>
      <c r="AC1200" s="32"/>
    </row>
    <row r="1201" spans="1:29" s="33" customFormat="1" ht="18" customHeight="1" x14ac:dyDescent="0.25">
      <c r="A1201" s="36" t="s">
        <v>35</v>
      </c>
      <c r="B1201" s="31">
        <f>[1]consoCURRENT!E24914</f>
        <v>1900601000</v>
      </c>
      <c r="C1201" s="31">
        <f>[1]consoCURRENT!F24914</f>
        <v>0</v>
      </c>
      <c r="D1201" s="31">
        <f>[1]consoCURRENT!G24914</f>
        <v>1900601000</v>
      </c>
      <c r="E1201" s="31">
        <f>[1]consoCURRENT!H24914</f>
        <v>17472903.149999999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4900377.8600000003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3">SUM(M1201:Y1201)</f>
        <v>17472903.149999999</v>
      </c>
      <c r="AA1201" s="31">
        <f>D1201-Z1201</f>
        <v>1883128096.8499999</v>
      </c>
      <c r="AB1201" s="37">
        <f>Z1201/D1201</f>
        <v>9.1933568118716131E-3</v>
      </c>
      <c r="AC1201" s="32"/>
    </row>
    <row r="1202" spans="1:29" s="33" customFormat="1" ht="18" customHeight="1" x14ac:dyDescent="0.25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3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5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3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64">SUM(B1200:B1203)</f>
        <v>1901935000</v>
      </c>
      <c r="C1204" s="39">
        <f t="shared" si="564"/>
        <v>0</v>
      </c>
      <c r="D1204" s="39">
        <f t="shared" si="564"/>
        <v>1901935000</v>
      </c>
      <c r="E1204" s="39">
        <f t="shared" si="564"/>
        <v>17653598.439999998</v>
      </c>
      <c r="F1204" s="39">
        <f t="shared" si="564"/>
        <v>0</v>
      </c>
      <c r="G1204" s="39">
        <f t="shared" si="564"/>
        <v>0</v>
      </c>
      <c r="H1204" s="39">
        <f t="shared" si="564"/>
        <v>0</v>
      </c>
      <c r="I1204" s="39">
        <f t="shared" si="564"/>
        <v>0</v>
      </c>
      <c r="J1204" s="39">
        <f t="shared" si="564"/>
        <v>0</v>
      </c>
      <c r="K1204" s="39">
        <f t="shared" si="564"/>
        <v>0</v>
      </c>
      <c r="L1204" s="39">
        <f t="shared" si="564"/>
        <v>0</v>
      </c>
      <c r="M1204" s="39">
        <f t="shared" si="564"/>
        <v>0</v>
      </c>
      <c r="N1204" s="39">
        <f t="shared" si="564"/>
        <v>752968.74</v>
      </c>
      <c r="O1204" s="39">
        <f t="shared" si="564"/>
        <v>11887288.669999998</v>
      </c>
      <c r="P1204" s="39">
        <f t="shared" si="564"/>
        <v>5013341.03</v>
      </c>
      <c r="Q1204" s="39">
        <f t="shared" si="564"/>
        <v>0</v>
      </c>
      <c r="R1204" s="39">
        <f t="shared" si="564"/>
        <v>0</v>
      </c>
      <c r="S1204" s="39">
        <f t="shared" si="564"/>
        <v>0</v>
      </c>
      <c r="T1204" s="39">
        <f t="shared" si="564"/>
        <v>0</v>
      </c>
      <c r="U1204" s="39">
        <f t="shared" si="564"/>
        <v>0</v>
      </c>
      <c r="V1204" s="39">
        <f t="shared" si="564"/>
        <v>0</v>
      </c>
      <c r="W1204" s="39">
        <f t="shared" si="564"/>
        <v>0</v>
      </c>
      <c r="X1204" s="39">
        <f t="shared" si="564"/>
        <v>0</v>
      </c>
      <c r="Y1204" s="39">
        <f t="shared" si="564"/>
        <v>0</v>
      </c>
      <c r="Z1204" s="39">
        <f t="shared" si="564"/>
        <v>17653598.439999998</v>
      </c>
      <c r="AA1204" s="39">
        <f t="shared" si="564"/>
        <v>1884281401.5599999</v>
      </c>
      <c r="AB1204" s="40">
        <f>Z1204/D1204</f>
        <v>9.2819147026580815E-3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5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66">B1205+B1204</f>
        <v>1901935000</v>
      </c>
      <c r="C1206" s="39">
        <f t="shared" si="566"/>
        <v>0</v>
      </c>
      <c r="D1206" s="39">
        <f t="shared" si="566"/>
        <v>1901935000</v>
      </c>
      <c r="E1206" s="39">
        <f t="shared" si="566"/>
        <v>17653598.439999998</v>
      </c>
      <c r="F1206" s="39">
        <f t="shared" si="566"/>
        <v>0</v>
      </c>
      <c r="G1206" s="39">
        <f t="shared" si="566"/>
        <v>0</v>
      </c>
      <c r="H1206" s="39">
        <f t="shared" si="566"/>
        <v>0</v>
      </c>
      <c r="I1206" s="39">
        <f t="shared" si="566"/>
        <v>0</v>
      </c>
      <c r="J1206" s="39">
        <f t="shared" si="566"/>
        <v>0</v>
      </c>
      <c r="K1206" s="39">
        <f t="shared" si="566"/>
        <v>0</v>
      </c>
      <c r="L1206" s="39">
        <f t="shared" si="566"/>
        <v>0</v>
      </c>
      <c r="M1206" s="39">
        <f t="shared" si="566"/>
        <v>0</v>
      </c>
      <c r="N1206" s="39">
        <f t="shared" si="566"/>
        <v>752968.74</v>
      </c>
      <c r="O1206" s="39">
        <f t="shared" si="566"/>
        <v>11887288.669999998</v>
      </c>
      <c r="P1206" s="39">
        <f t="shared" si="566"/>
        <v>5013341.03</v>
      </c>
      <c r="Q1206" s="39">
        <f t="shared" si="566"/>
        <v>0</v>
      </c>
      <c r="R1206" s="39">
        <f t="shared" si="566"/>
        <v>0</v>
      </c>
      <c r="S1206" s="39">
        <f t="shared" si="566"/>
        <v>0</v>
      </c>
      <c r="T1206" s="39">
        <f t="shared" si="566"/>
        <v>0</v>
      </c>
      <c r="U1206" s="39">
        <f t="shared" si="566"/>
        <v>0</v>
      </c>
      <c r="V1206" s="39">
        <f t="shared" si="566"/>
        <v>0</v>
      </c>
      <c r="W1206" s="39">
        <f t="shared" si="566"/>
        <v>0</v>
      </c>
      <c r="X1206" s="39">
        <f t="shared" si="566"/>
        <v>0</v>
      </c>
      <c r="Y1206" s="39">
        <f t="shared" si="566"/>
        <v>0</v>
      </c>
      <c r="Z1206" s="39">
        <f t="shared" si="566"/>
        <v>17653598.439999998</v>
      </c>
      <c r="AA1206" s="39">
        <f t="shared" si="566"/>
        <v>1884281401.5599999</v>
      </c>
      <c r="AB1206" s="40">
        <f>Z1206/D1206</f>
        <v>9.2819147026580815E-3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3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5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282531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114873.38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282531</v>
      </c>
      <c r="AA1210" s="31">
        <f>D1210-Z1210</f>
        <v>1051469</v>
      </c>
      <c r="AB1210" s="37">
        <f>Z1210/D1210</f>
        <v>0.21179235382308845</v>
      </c>
      <c r="AC1210" s="32"/>
    </row>
    <row r="1211" spans="1:29" s="33" customFormat="1" ht="18" customHeight="1" x14ac:dyDescent="0.25">
      <c r="A1211" s="36" t="s">
        <v>35</v>
      </c>
      <c r="B1211" s="31">
        <f>[1]consoCURRENT!E25127</f>
        <v>1730155000</v>
      </c>
      <c r="C1211" s="31">
        <f>[1]consoCURRENT!F25127</f>
        <v>0</v>
      </c>
      <c r="D1211" s="31">
        <f>[1]consoCURRENT!G25127</f>
        <v>1730155000</v>
      </c>
      <c r="E1211" s="31">
        <f>[1]consoCURRENT!H25127</f>
        <v>1713573.6300000001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1198511.2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7">SUM(M1211:Y1211)</f>
        <v>1713573.63</v>
      </c>
      <c r="AA1211" s="31">
        <f>D1211-Z1211</f>
        <v>1728441426.3699999</v>
      </c>
      <c r="AB1211" s="37">
        <f>Z1211/D1211</f>
        <v>9.9041625172311136E-4</v>
      </c>
      <c r="AC1211" s="32"/>
    </row>
    <row r="1212" spans="1:29" s="33" customFormat="1" ht="18" customHeight="1" x14ac:dyDescent="0.25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7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5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7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8">SUM(B1210:B1213)</f>
        <v>1731489000</v>
      </c>
      <c r="C1214" s="39">
        <f t="shared" si="568"/>
        <v>0</v>
      </c>
      <c r="D1214" s="39">
        <f t="shared" si="568"/>
        <v>1731489000</v>
      </c>
      <c r="E1214" s="39">
        <f t="shared" si="568"/>
        <v>1996104.6300000001</v>
      </c>
      <c r="F1214" s="39">
        <f t="shared" si="568"/>
        <v>0</v>
      </c>
      <c r="G1214" s="39">
        <f t="shared" si="568"/>
        <v>0</v>
      </c>
      <c r="H1214" s="39">
        <f t="shared" si="568"/>
        <v>0</v>
      </c>
      <c r="I1214" s="39">
        <f t="shared" si="568"/>
        <v>0</v>
      </c>
      <c r="J1214" s="39">
        <f t="shared" si="568"/>
        <v>0</v>
      </c>
      <c r="K1214" s="39">
        <f t="shared" si="568"/>
        <v>0</v>
      </c>
      <c r="L1214" s="39">
        <f t="shared" si="568"/>
        <v>0</v>
      </c>
      <c r="M1214" s="39">
        <f t="shared" si="568"/>
        <v>0</v>
      </c>
      <c r="N1214" s="39">
        <f t="shared" si="568"/>
        <v>11684.8</v>
      </c>
      <c r="O1214" s="39">
        <f t="shared" si="568"/>
        <v>671035.25</v>
      </c>
      <c r="P1214" s="39">
        <f t="shared" si="568"/>
        <v>1313384.58</v>
      </c>
      <c r="Q1214" s="39">
        <f t="shared" si="568"/>
        <v>0</v>
      </c>
      <c r="R1214" s="39">
        <f t="shared" si="568"/>
        <v>0</v>
      </c>
      <c r="S1214" s="39">
        <f t="shared" si="568"/>
        <v>0</v>
      </c>
      <c r="T1214" s="39">
        <f t="shared" si="568"/>
        <v>0</v>
      </c>
      <c r="U1214" s="39">
        <f t="shared" si="568"/>
        <v>0</v>
      </c>
      <c r="V1214" s="39">
        <f t="shared" si="568"/>
        <v>0</v>
      </c>
      <c r="W1214" s="39">
        <f t="shared" si="568"/>
        <v>0</v>
      </c>
      <c r="X1214" s="39">
        <f t="shared" si="568"/>
        <v>0</v>
      </c>
      <c r="Y1214" s="39">
        <f t="shared" si="568"/>
        <v>0</v>
      </c>
      <c r="Z1214" s="39">
        <f t="shared" si="568"/>
        <v>1996104.63</v>
      </c>
      <c r="AA1214" s="39">
        <f t="shared" si="568"/>
        <v>1729492895.3699999</v>
      </c>
      <c r="AB1214" s="40">
        <f>Z1214/D1214</f>
        <v>1.1528254756455281E-3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9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70">B1215+B1214</f>
        <v>1731489000</v>
      </c>
      <c r="C1216" s="39">
        <f t="shared" si="570"/>
        <v>0</v>
      </c>
      <c r="D1216" s="39">
        <f t="shared" si="570"/>
        <v>1731489000</v>
      </c>
      <c r="E1216" s="39">
        <f t="shared" si="570"/>
        <v>1996104.6300000001</v>
      </c>
      <c r="F1216" s="39">
        <f t="shared" si="570"/>
        <v>0</v>
      </c>
      <c r="G1216" s="39">
        <f t="shared" si="570"/>
        <v>0</v>
      </c>
      <c r="H1216" s="39">
        <f t="shared" si="570"/>
        <v>0</v>
      </c>
      <c r="I1216" s="39">
        <f t="shared" si="570"/>
        <v>0</v>
      </c>
      <c r="J1216" s="39">
        <f t="shared" si="570"/>
        <v>0</v>
      </c>
      <c r="K1216" s="39">
        <f t="shared" si="570"/>
        <v>0</v>
      </c>
      <c r="L1216" s="39">
        <f t="shared" si="570"/>
        <v>0</v>
      </c>
      <c r="M1216" s="39">
        <f t="shared" si="570"/>
        <v>0</v>
      </c>
      <c r="N1216" s="39">
        <f t="shared" si="570"/>
        <v>11684.8</v>
      </c>
      <c r="O1216" s="39">
        <f t="shared" si="570"/>
        <v>671035.25</v>
      </c>
      <c r="P1216" s="39">
        <f t="shared" si="570"/>
        <v>1313384.58</v>
      </c>
      <c r="Q1216" s="39">
        <f t="shared" si="570"/>
        <v>0</v>
      </c>
      <c r="R1216" s="39">
        <f t="shared" si="570"/>
        <v>0</v>
      </c>
      <c r="S1216" s="39">
        <f t="shared" si="570"/>
        <v>0</v>
      </c>
      <c r="T1216" s="39">
        <f t="shared" si="570"/>
        <v>0</v>
      </c>
      <c r="U1216" s="39">
        <f t="shared" si="570"/>
        <v>0</v>
      </c>
      <c r="V1216" s="39">
        <f t="shared" si="570"/>
        <v>0</v>
      </c>
      <c r="W1216" s="39">
        <f t="shared" si="570"/>
        <v>0</v>
      </c>
      <c r="X1216" s="39">
        <f t="shared" si="570"/>
        <v>0</v>
      </c>
      <c r="Y1216" s="39">
        <f t="shared" si="570"/>
        <v>0</v>
      </c>
      <c r="Z1216" s="39">
        <f t="shared" si="570"/>
        <v>1996104.63</v>
      </c>
      <c r="AA1216" s="39">
        <f t="shared" si="570"/>
        <v>1729492895.3699999</v>
      </c>
      <c r="AB1216" s="40">
        <f>Z1216/D1216</f>
        <v>1.1528254756455281E-3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3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5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297326.51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210186.67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297326.51</v>
      </c>
      <c r="AA1220" s="31">
        <f>D1220-Z1220</f>
        <v>1036673.49</v>
      </c>
      <c r="AB1220" s="37">
        <f>Z1220/D1220</f>
        <v>0.2228834407796102</v>
      </c>
      <c r="AC1220" s="32"/>
    </row>
    <row r="1221" spans="1:29" s="33" customFormat="1" ht="18" customHeight="1" x14ac:dyDescent="0.25">
      <c r="A1221" s="36" t="s">
        <v>35</v>
      </c>
      <c r="B1221" s="31">
        <f>[1]consoCURRENT!E25340</f>
        <v>1221293000</v>
      </c>
      <c r="C1221" s="31">
        <f>[1]consoCURRENT!F25340</f>
        <v>0</v>
      </c>
      <c r="D1221" s="31">
        <f>[1]consoCURRENT!G25340</f>
        <v>1221293000</v>
      </c>
      <c r="E1221" s="31">
        <f>[1]consoCURRENT!H25340</f>
        <v>2351909.0300000003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1178559.1400000001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1">SUM(M1221:Y1221)</f>
        <v>2351909.0300000003</v>
      </c>
      <c r="AA1221" s="31">
        <f>D1221-Z1221</f>
        <v>1218941090.97</v>
      </c>
      <c r="AB1221" s="37">
        <f>Z1221/D1221</f>
        <v>1.9257533040801841E-3</v>
      </c>
      <c r="AC1221" s="32"/>
    </row>
    <row r="1222" spans="1:29" s="33" customFormat="1" ht="18" customHeight="1" x14ac:dyDescent="0.25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1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5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1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72">SUM(B1220:B1223)</f>
        <v>1222627000</v>
      </c>
      <c r="C1224" s="39">
        <f t="shared" si="572"/>
        <v>0</v>
      </c>
      <c r="D1224" s="39">
        <f t="shared" si="572"/>
        <v>1222627000</v>
      </c>
      <c r="E1224" s="39">
        <f t="shared" si="572"/>
        <v>2649235.54</v>
      </c>
      <c r="F1224" s="39">
        <f t="shared" si="572"/>
        <v>0</v>
      </c>
      <c r="G1224" s="39">
        <f t="shared" si="572"/>
        <v>0</v>
      </c>
      <c r="H1224" s="39">
        <f t="shared" si="572"/>
        <v>0</v>
      </c>
      <c r="I1224" s="39">
        <f t="shared" si="572"/>
        <v>0</v>
      </c>
      <c r="J1224" s="39">
        <f t="shared" si="572"/>
        <v>0</v>
      </c>
      <c r="K1224" s="39">
        <f t="shared" si="572"/>
        <v>0</v>
      </c>
      <c r="L1224" s="39">
        <f t="shared" si="572"/>
        <v>0</v>
      </c>
      <c r="M1224" s="39">
        <f t="shared" si="572"/>
        <v>0</v>
      </c>
      <c r="N1224" s="39">
        <f t="shared" si="572"/>
        <v>24138</v>
      </c>
      <c r="O1224" s="39">
        <f t="shared" si="572"/>
        <v>1236351.7300000002</v>
      </c>
      <c r="P1224" s="39">
        <f t="shared" si="572"/>
        <v>1388745.81</v>
      </c>
      <c r="Q1224" s="39">
        <f t="shared" si="572"/>
        <v>0</v>
      </c>
      <c r="R1224" s="39">
        <f t="shared" si="572"/>
        <v>0</v>
      </c>
      <c r="S1224" s="39">
        <f t="shared" si="572"/>
        <v>0</v>
      </c>
      <c r="T1224" s="39">
        <f t="shared" si="572"/>
        <v>0</v>
      </c>
      <c r="U1224" s="39">
        <f t="shared" si="572"/>
        <v>0</v>
      </c>
      <c r="V1224" s="39">
        <f t="shared" si="572"/>
        <v>0</v>
      </c>
      <c r="W1224" s="39">
        <f t="shared" si="572"/>
        <v>0</v>
      </c>
      <c r="X1224" s="39">
        <f t="shared" si="572"/>
        <v>0</v>
      </c>
      <c r="Y1224" s="39">
        <f t="shared" si="572"/>
        <v>0</v>
      </c>
      <c r="Z1224" s="39">
        <f t="shared" si="572"/>
        <v>2649235.54</v>
      </c>
      <c r="AA1224" s="39">
        <f t="shared" si="572"/>
        <v>1219977764.46</v>
      </c>
      <c r="AB1224" s="40">
        <f>Z1224/D1224</f>
        <v>2.1668387333176838E-3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3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74">B1225+B1224</f>
        <v>1222627000</v>
      </c>
      <c r="C1226" s="39">
        <f t="shared" si="574"/>
        <v>0</v>
      </c>
      <c r="D1226" s="39">
        <f t="shared" si="574"/>
        <v>1222627000</v>
      </c>
      <c r="E1226" s="39">
        <f t="shared" si="574"/>
        <v>2649235.54</v>
      </c>
      <c r="F1226" s="39">
        <f t="shared" si="574"/>
        <v>0</v>
      </c>
      <c r="G1226" s="39">
        <f t="shared" si="574"/>
        <v>0</v>
      </c>
      <c r="H1226" s="39">
        <f t="shared" si="574"/>
        <v>0</v>
      </c>
      <c r="I1226" s="39">
        <f t="shared" si="574"/>
        <v>0</v>
      </c>
      <c r="J1226" s="39">
        <f t="shared" si="574"/>
        <v>0</v>
      </c>
      <c r="K1226" s="39">
        <f t="shared" si="574"/>
        <v>0</v>
      </c>
      <c r="L1226" s="39">
        <f t="shared" si="574"/>
        <v>0</v>
      </c>
      <c r="M1226" s="39">
        <f t="shared" si="574"/>
        <v>0</v>
      </c>
      <c r="N1226" s="39">
        <f t="shared" si="574"/>
        <v>24138</v>
      </c>
      <c r="O1226" s="39">
        <f t="shared" si="574"/>
        <v>1236351.7300000002</v>
      </c>
      <c r="P1226" s="39">
        <f t="shared" si="574"/>
        <v>1388745.81</v>
      </c>
      <c r="Q1226" s="39">
        <f t="shared" si="574"/>
        <v>0</v>
      </c>
      <c r="R1226" s="39">
        <f t="shared" si="574"/>
        <v>0</v>
      </c>
      <c r="S1226" s="39">
        <f t="shared" si="574"/>
        <v>0</v>
      </c>
      <c r="T1226" s="39">
        <f t="shared" si="574"/>
        <v>0</v>
      </c>
      <c r="U1226" s="39">
        <f t="shared" si="574"/>
        <v>0</v>
      </c>
      <c r="V1226" s="39">
        <f t="shared" si="574"/>
        <v>0</v>
      </c>
      <c r="W1226" s="39">
        <f t="shared" si="574"/>
        <v>0</v>
      </c>
      <c r="X1226" s="39">
        <f t="shared" si="574"/>
        <v>0</v>
      </c>
      <c r="Y1226" s="39">
        <f t="shared" si="574"/>
        <v>0</v>
      </c>
      <c r="Z1226" s="39">
        <f t="shared" si="574"/>
        <v>2649235.54</v>
      </c>
      <c r="AA1226" s="39">
        <f t="shared" si="574"/>
        <v>1219977764.46</v>
      </c>
      <c r="AB1226" s="40">
        <f>Z1226/D1226</f>
        <v>2.1668387333176838E-3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3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5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270106.58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111214.12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270106.58</v>
      </c>
      <c r="AA1230" s="31">
        <f>D1230-Z1230</f>
        <v>1063893.42</v>
      </c>
      <c r="AB1230" s="37">
        <f>Z1230/D1230</f>
        <v>0.20247869565217391</v>
      </c>
      <c r="AC1230" s="32"/>
    </row>
    <row r="1231" spans="1:29" s="33" customFormat="1" ht="18" customHeight="1" x14ac:dyDescent="0.25">
      <c r="A1231" s="36" t="s">
        <v>35</v>
      </c>
      <c r="B1231" s="31">
        <f>[1]consoCURRENT!E25553</f>
        <v>1281988000</v>
      </c>
      <c r="C1231" s="31">
        <f>[1]consoCURRENT!F25553</f>
        <v>0</v>
      </c>
      <c r="D1231" s="31">
        <f>[1]consoCURRENT!G25553</f>
        <v>1281988000</v>
      </c>
      <c r="E1231" s="31">
        <f>[1]consoCURRENT!H25553</f>
        <v>623984240.06000006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6089162.5599999996</v>
      </c>
      <c r="P1231" s="31">
        <f>[1]consoCURRENT!S25553</f>
        <v>617895077.5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5">SUM(M1231:Y1231)</f>
        <v>623984240.05999994</v>
      </c>
      <c r="AA1231" s="31">
        <f>D1231-Z1231</f>
        <v>658003759.94000006</v>
      </c>
      <c r="AB1231" s="37">
        <f>Z1231/D1231</f>
        <v>0.48673173232510752</v>
      </c>
      <c r="AC1231" s="32"/>
    </row>
    <row r="1232" spans="1:29" s="33" customFormat="1" ht="18" customHeight="1" x14ac:dyDescent="0.25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5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5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5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76">SUM(B1230:B1233)</f>
        <v>1283322000</v>
      </c>
      <c r="C1234" s="39">
        <f t="shared" si="576"/>
        <v>0</v>
      </c>
      <c r="D1234" s="39">
        <f t="shared" si="576"/>
        <v>1283322000</v>
      </c>
      <c r="E1234" s="39">
        <f t="shared" si="576"/>
        <v>624254346.6400001</v>
      </c>
      <c r="F1234" s="39">
        <f t="shared" si="576"/>
        <v>0</v>
      </c>
      <c r="G1234" s="39">
        <f t="shared" si="576"/>
        <v>0</v>
      </c>
      <c r="H1234" s="39">
        <f t="shared" si="576"/>
        <v>0</v>
      </c>
      <c r="I1234" s="39">
        <f t="shared" si="576"/>
        <v>0</v>
      </c>
      <c r="J1234" s="39">
        <f t="shared" si="576"/>
        <v>0</v>
      </c>
      <c r="K1234" s="39">
        <f t="shared" si="576"/>
        <v>0</v>
      </c>
      <c r="L1234" s="39">
        <f t="shared" si="576"/>
        <v>0</v>
      </c>
      <c r="M1234" s="39">
        <f t="shared" si="576"/>
        <v>0</v>
      </c>
      <c r="N1234" s="39">
        <f t="shared" si="576"/>
        <v>74043</v>
      </c>
      <c r="O1234" s="39">
        <f t="shared" si="576"/>
        <v>6174012.0199999996</v>
      </c>
      <c r="P1234" s="39">
        <f t="shared" si="576"/>
        <v>618006291.62</v>
      </c>
      <c r="Q1234" s="39">
        <f t="shared" si="576"/>
        <v>0</v>
      </c>
      <c r="R1234" s="39">
        <f t="shared" si="576"/>
        <v>0</v>
      </c>
      <c r="S1234" s="39">
        <f t="shared" si="576"/>
        <v>0</v>
      </c>
      <c r="T1234" s="39">
        <f t="shared" si="576"/>
        <v>0</v>
      </c>
      <c r="U1234" s="39">
        <f t="shared" si="576"/>
        <v>0</v>
      </c>
      <c r="V1234" s="39">
        <f t="shared" si="576"/>
        <v>0</v>
      </c>
      <c r="W1234" s="39">
        <f t="shared" si="576"/>
        <v>0</v>
      </c>
      <c r="X1234" s="39">
        <f t="shared" si="576"/>
        <v>0</v>
      </c>
      <c r="Y1234" s="39">
        <f t="shared" si="576"/>
        <v>0</v>
      </c>
      <c r="Z1234" s="39">
        <f t="shared" si="576"/>
        <v>624254346.63999999</v>
      </c>
      <c r="AA1234" s="39">
        <f t="shared" si="576"/>
        <v>659067653.36000001</v>
      </c>
      <c r="AB1234" s="40">
        <f>Z1234/D1234</f>
        <v>0.48643625422146586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7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8">B1235+B1234</f>
        <v>1283322000</v>
      </c>
      <c r="C1236" s="39">
        <f t="shared" si="578"/>
        <v>0</v>
      </c>
      <c r="D1236" s="39">
        <f t="shared" si="578"/>
        <v>1283322000</v>
      </c>
      <c r="E1236" s="39">
        <f t="shared" si="578"/>
        <v>624254346.6400001</v>
      </c>
      <c r="F1236" s="39">
        <f t="shared" si="578"/>
        <v>0</v>
      </c>
      <c r="G1236" s="39">
        <f t="shared" si="578"/>
        <v>0</v>
      </c>
      <c r="H1236" s="39">
        <f t="shared" si="578"/>
        <v>0</v>
      </c>
      <c r="I1236" s="39">
        <f t="shared" si="578"/>
        <v>0</v>
      </c>
      <c r="J1236" s="39">
        <f t="shared" si="578"/>
        <v>0</v>
      </c>
      <c r="K1236" s="39">
        <f t="shared" si="578"/>
        <v>0</v>
      </c>
      <c r="L1236" s="39">
        <f t="shared" si="578"/>
        <v>0</v>
      </c>
      <c r="M1236" s="39">
        <f t="shared" si="578"/>
        <v>0</v>
      </c>
      <c r="N1236" s="39">
        <f t="shared" si="578"/>
        <v>74043</v>
      </c>
      <c r="O1236" s="39">
        <f t="shared" si="578"/>
        <v>6174012.0199999996</v>
      </c>
      <c r="P1236" s="39">
        <f t="shared" si="578"/>
        <v>618006291.62</v>
      </c>
      <c r="Q1236" s="39">
        <f t="shared" si="578"/>
        <v>0</v>
      </c>
      <c r="R1236" s="39">
        <f t="shared" si="578"/>
        <v>0</v>
      </c>
      <c r="S1236" s="39">
        <f t="shared" si="578"/>
        <v>0</v>
      </c>
      <c r="T1236" s="39">
        <f t="shared" si="578"/>
        <v>0</v>
      </c>
      <c r="U1236" s="39">
        <f t="shared" si="578"/>
        <v>0</v>
      </c>
      <c r="V1236" s="39">
        <f t="shared" si="578"/>
        <v>0</v>
      </c>
      <c r="W1236" s="39">
        <f t="shared" si="578"/>
        <v>0</v>
      </c>
      <c r="X1236" s="39">
        <f t="shared" si="578"/>
        <v>0</v>
      </c>
      <c r="Y1236" s="39">
        <f t="shared" si="578"/>
        <v>0</v>
      </c>
      <c r="Z1236" s="39">
        <f t="shared" si="578"/>
        <v>624254346.63999999</v>
      </c>
      <c r="AA1236" s="39">
        <f t="shared" si="578"/>
        <v>659067653.36000001</v>
      </c>
      <c r="AB1236" s="40">
        <f>Z1236/D1236</f>
        <v>0.48643625422146586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3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5">
      <c r="A1240" s="36" t="s">
        <v>34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371493.62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104639.16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371493.62</v>
      </c>
      <c r="AA1240" s="31">
        <f>D1240-Z1240</f>
        <v>962506.38</v>
      </c>
      <c r="AB1240" s="37">
        <f>Z1240/D1240</f>
        <v>0.27848097451274362</v>
      </c>
      <c r="AC1240" s="32"/>
    </row>
    <row r="1241" spans="1:29" s="33" customFormat="1" ht="18" customHeight="1" x14ac:dyDescent="0.25">
      <c r="A1241" s="36" t="s">
        <v>35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10526621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3261425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9">SUM(M1241:Y1241)</f>
        <v>10526621</v>
      </c>
      <c r="AA1241" s="31">
        <f>D1241-Z1241</f>
        <v>1539841379</v>
      </c>
      <c r="AB1241" s="37">
        <f>Z1241/D1241</f>
        <v>6.7897563675204855E-3</v>
      </c>
      <c r="AC1241" s="32"/>
    </row>
    <row r="1242" spans="1:29" s="33" customFormat="1" ht="18" customHeight="1" x14ac:dyDescent="0.25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9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5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9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80">SUM(B1240:B1243)</f>
        <v>1551702000</v>
      </c>
      <c r="C1244" s="39">
        <f t="shared" si="580"/>
        <v>0</v>
      </c>
      <c r="D1244" s="39">
        <f t="shared" si="580"/>
        <v>1551702000</v>
      </c>
      <c r="E1244" s="39">
        <f t="shared" si="580"/>
        <v>10898114.619999999</v>
      </c>
      <c r="F1244" s="39">
        <f t="shared" si="580"/>
        <v>0</v>
      </c>
      <c r="G1244" s="39">
        <f t="shared" si="580"/>
        <v>0</v>
      </c>
      <c r="H1244" s="39">
        <f t="shared" si="580"/>
        <v>0</v>
      </c>
      <c r="I1244" s="39">
        <f t="shared" si="580"/>
        <v>0</v>
      </c>
      <c r="J1244" s="39">
        <f t="shared" si="580"/>
        <v>0</v>
      </c>
      <c r="K1244" s="39">
        <f t="shared" si="580"/>
        <v>0</v>
      </c>
      <c r="L1244" s="39">
        <f t="shared" si="580"/>
        <v>0</v>
      </c>
      <c r="M1244" s="39">
        <f t="shared" si="580"/>
        <v>0</v>
      </c>
      <c r="N1244" s="39">
        <f t="shared" si="580"/>
        <v>6251244.8099999996</v>
      </c>
      <c r="O1244" s="39">
        <f t="shared" si="580"/>
        <v>1280805.6499999999</v>
      </c>
      <c r="P1244" s="39">
        <f t="shared" si="580"/>
        <v>3366064.16</v>
      </c>
      <c r="Q1244" s="39">
        <f t="shared" si="580"/>
        <v>0</v>
      </c>
      <c r="R1244" s="39">
        <f t="shared" si="580"/>
        <v>0</v>
      </c>
      <c r="S1244" s="39">
        <f t="shared" si="580"/>
        <v>0</v>
      </c>
      <c r="T1244" s="39">
        <f t="shared" si="580"/>
        <v>0</v>
      </c>
      <c r="U1244" s="39">
        <f t="shared" si="580"/>
        <v>0</v>
      </c>
      <c r="V1244" s="39">
        <f t="shared" si="580"/>
        <v>0</v>
      </c>
      <c r="W1244" s="39">
        <f t="shared" si="580"/>
        <v>0</v>
      </c>
      <c r="X1244" s="39">
        <f t="shared" si="580"/>
        <v>0</v>
      </c>
      <c r="Y1244" s="39">
        <f t="shared" si="580"/>
        <v>0</v>
      </c>
      <c r="Z1244" s="39">
        <f t="shared" si="580"/>
        <v>10898114.619999999</v>
      </c>
      <c r="AA1244" s="39">
        <f t="shared" si="580"/>
        <v>1540803885.3800001</v>
      </c>
      <c r="AB1244" s="40">
        <f>Z1244/D1244</f>
        <v>7.0233296212803744E-3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1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82">B1245+B1244</f>
        <v>1551702000</v>
      </c>
      <c r="C1246" s="39">
        <f t="shared" si="582"/>
        <v>0</v>
      </c>
      <c r="D1246" s="39">
        <f t="shared" si="582"/>
        <v>1551702000</v>
      </c>
      <c r="E1246" s="39">
        <f t="shared" si="582"/>
        <v>10898114.619999999</v>
      </c>
      <c r="F1246" s="39">
        <f t="shared" si="582"/>
        <v>0</v>
      </c>
      <c r="G1246" s="39">
        <f t="shared" si="582"/>
        <v>0</v>
      </c>
      <c r="H1246" s="39">
        <f t="shared" si="582"/>
        <v>0</v>
      </c>
      <c r="I1246" s="39">
        <f t="shared" si="582"/>
        <v>0</v>
      </c>
      <c r="J1246" s="39">
        <f t="shared" si="582"/>
        <v>0</v>
      </c>
      <c r="K1246" s="39">
        <f t="shared" si="582"/>
        <v>0</v>
      </c>
      <c r="L1246" s="39">
        <f t="shared" si="582"/>
        <v>0</v>
      </c>
      <c r="M1246" s="39">
        <f t="shared" si="582"/>
        <v>0</v>
      </c>
      <c r="N1246" s="39">
        <f t="shared" si="582"/>
        <v>6251244.8099999996</v>
      </c>
      <c r="O1246" s="39">
        <f t="shared" si="582"/>
        <v>1280805.6499999999</v>
      </c>
      <c r="P1246" s="39">
        <f t="shared" si="582"/>
        <v>3366064.16</v>
      </c>
      <c r="Q1246" s="39">
        <f t="shared" si="582"/>
        <v>0</v>
      </c>
      <c r="R1246" s="39">
        <f t="shared" si="582"/>
        <v>0</v>
      </c>
      <c r="S1246" s="39">
        <f t="shared" si="582"/>
        <v>0</v>
      </c>
      <c r="T1246" s="39">
        <f t="shared" si="582"/>
        <v>0</v>
      </c>
      <c r="U1246" s="39">
        <f t="shared" si="582"/>
        <v>0</v>
      </c>
      <c r="V1246" s="39">
        <f t="shared" si="582"/>
        <v>0</v>
      </c>
      <c r="W1246" s="39">
        <f t="shared" si="582"/>
        <v>0</v>
      </c>
      <c r="X1246" s="39">
        <f t="shared" si="582"/>
        <v>0</v>
      </c>
      <c r="Y1246" s="39">
        <f t="shared" si="582"/>
        <v>0</v>
      </c>
      <c r="Z1246" s="39">
        <f t="shared" si="582"/>
        <v>10898114.619999999</v>
      </c>
      <c r="AA1246" s="39">
        <f t="shared" si="582"/>
        <v>1540803885.3800001</v>
      </c>
      <c r="AB1246" s="40">
        <f>Z1246/D1246</f>
        <v>7.0233296212803744E-3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3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5">
      <c r="A1250" s="36" t="s">
        <v>34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270460.78000000003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113379.28000000003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270460.78000000003</v>
      </c>
      <c r="AA1250" s="31">
        <f>D1250-Z1250</f>
        <v>1148539.22</v>
      </c>
      <c r="AB1250" s="37">
        <f>Z1250/D1250</f>
        <v>0.19059956307258635</v>
      </c>
      <c r="AC1250" s="32"/>
    </row>
    <row r="1251" spans="1:29" s="33" customFormat="1" ht="18" customHeight="1" x14ac:dyDescent="0.25">
      <c r="A1251" s="36" t="s">
        <v>35</v>
      </c>
      <c r="B1251" s="31">
        <f>[1]consoCURRENT!E25979</f>
        <v>1558967000</v>
      </c>
      <c r="C1251" s="31">
        <f>[1]consoCURRENT!F25979</f>
        <v>0</v>
      </c>
      <c r="D1251" s="31">
        <f>[1]consoCURRENT!G25979</f>
        <v>1558967000</v>
      </c>
      <c r="E1251" s="31">
        <f>[1]consoCURRENT!H25979</f>
        <v>511812908.81999999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511524889.27999997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3">SUM(M1251:Y1251)</f>
        <v>511812908.81999999</v>
      </c>
      <c r="AA1251" s="31">
        <f>D1251-Z1251</f>
        <v>1047154091.1800001</v>
      </c>
      <c r="AB1251" s="37">
        <f>Z1251/D1251</f>
        <v>0.32830259320434618</v>
      </c>
      <c r="AC1251" s="32"/>
    </row>
    <row r="1252" spans="1:29" s="33" customFormat="1" ht="18" customHeight="1" x14ac:dyDescent="0.25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3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5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3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84">SUM(B1250:B1253)</f>
        <v>1560386000</v>
      </c>
      <c r="C1254" s="39">
        <f t="shared" si="584"/>
        <v>0</v>
      </c>
      <c r="D1254" s="39">
        <f t="shared" si="584"/>
        <v>1560386000</v>
      </c>
      <c r="E1254" s="39">
        <f t="shared" si="584"/>
        <v>512083369.59999996</v>
      </c>
      <c r="F1254" s="39">
        <f t="shared" si="584"/>
        <v>0</v>
      </c>
      <c r="G1254" s="39">
        <f t="shared" si="584"/>
        <v>0</v>
      </c>
      <c r="H1254" s="39">
        <f t="shared" si="584"/>
        <v>0</v>
      </c>
      <c r="I1254" s="39">
        <f t="shared" si="584"/>
        <v>0</v>
      </c>
      <c r="J1254" s="39">
        <f t="shared" si="584"/>
        <v>0</v>
      </c>
      <c r="K1254" s="39">
        <f t="shared" si="584"/>
        <v>0</v>
      </c>
      <c r="L1254" s="39">
        <f t="shared" si="584"/>
        <v>0</v>
      </c>
      <c r="M1254" s="39">
        <f t="shared" si="584"/>
        <v>0</v>
      </c>
      <c r="N1254" s="39">
        <f t="shared" si="584"/>
        <v>0</v>
      </c>
      <c r="O1254" s="39">
        <f t="shared" si="584"/>
        <v>445101.04</v>
      </c>
      <c r="P1254" s="39">
        <f t="shared" si="584"/>
        <v>511638268.55999994</v>
      </c>
      <c r="Q1254" s="39">
        <f t="shared" si="584"/>
        <v>0</v>
      </c>
      <c r="R1254" s="39">
        <f t="shared" si="584"/>
        <v>0</v>
      </c>
      <c r="S1254" s="39">
        <f t="shared" si="584"/>
        <v>0</v>
      </c>
      <c r="T1254" s="39">
        <f t="shared" si="584"/>
        <v>0</v>
      </c>
      <c r="U1254" s="39">
        <f t="shared" si="584"/>
        <v>0</v>
      </c>
      <c r="V1254" s="39">
        <f t="shared" si="584"/>
        <v>0</v>
      </c>
      <c r="W1254" s="39">
        <f t="shared" si="584"/>
        <v>0</v>
      </c>
      <c r="X1254" s="39">
        <f t="shared" si="584"/>
        <v>0</v>
      </c>
      <c r="Y1254" s="39">
        <f t="shared" si="584"/>
        <v>0</v>
      </c>
      <c r="Z1254" s="39">
        <f t="shared" si="584"/>
        <v>512083369.59999996</v>
      </c>
      <c r="AA1254" s="39">
        <f t="shared" si="584"/>
        <v>1048302630.4000001</v>
      </c>
      <c r="AB1254" s="40">
        <f>Z1254/D1254</f>
        <v>0.3281773673949907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5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86">B1255+B1254</f>
        <v>1560386000</v>
      </c>
      <c r="C1256" s="39">
        <f t="shared" si="586"/>
        <v>0</v>
      </c>
      <c r="D1256" s="39">
        <f t="shared" si="586"/>
        <v>1560386000</v>
      </c>
      <c r="E1256" s="39">
        <f t="shared" si="586"/>
        <v>512083369.59999996</v>
      </c>
      <c r="F1256" s="39">
        <f t="shared" si="586"/>
        <v>0</v>
      </c>
      <c r="G1256" s="39">
        <f t="shared" si="586"/>
        <v>0</v>
      </c>
      <c r="H1256" s="39">
        <f t="shared" si="586"/>
        <v>0</v>
      </c>
      <c r="I1256" s="39">
        <f t="shared" si="586"/>
        <v>0</v>
      </c>
      <c r="J1256" s="39">
        <f t="shared" si="586"/>
        <v>0</v>
      </c>
      <c r="K1256" s="39">
        <f t="shared" si="586"/>
        <v>0</v>
      </c>
      <c r="L1256" s="39">
        <f t="shared" si="586"/>
        <v>0</v>
      </c>
      <c r="M1256" s="39">
        <f t="shared" si="586"/>
        <v>0</v>
      </c>
      <c r="N1256" s="39">
        <f t="shared" si="586"/>
        <v>0</v>
      </c>
      <c r="O1256" s="39">
        <f t="shared" si="586"/>
        <v>445101.04</v>
      </c>
      <c r="P1256" s="39">
        <f t="shared" si="586"/>
        <v>511638268.55999994</v>
      </c>
      <c r="Q1256" s="39">
        <f t="shared" si="586"/>
        <v>0</v>
      </c>
      <c r="R1256" s="39">
        <f t="shared" si="586"/>
        <v>0</v>
      </c>
      <c r="S1256" s="39">
        <f t="shared" si="586"/>
        <v>0</v>
      </c>
      <c r="T1256" s="39">
        <f t="shared" si="586"/>
        <v>0</v>
      </c>
      <c r="U1256" s="39">
        <f t="shared" si="586"/>
        <v>0</v>
      </c>
      <c r="V1256" s="39">
        <f t="shared" si="586"/>
        <v>0</v>
      </c>
      <c r="W1256" s="39">
        <f t="shared" si="586"/>
        <v>0</v>
      </c>
      <c r="X1256" s="39">
        <f t="shared" si="586"/>
        <v>0</v>
      </c>
      <c r="Y1256" s="39">
        <f t="shared" si="586"/>
        <v>0</v>
      </c>
      <c r="Z1256" s="39">
        <f t="shared" si="586"/>
        <v>512083369.59999996</v>
      </c>
      <c r="AA1256" s="39">
        <f t="shared" si="586"/>
        <v>1048302630.4000001</v>
      </c>
      <c r="AB1256" s="40">
        <f>Z1256/D1256</f>
        <v>0.3281773673949907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3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5">
      <c r="A1260" s="36" t="s">
        <v>34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301347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106093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301347</v>
      </c>
      <c r="AA1260" s="31">
        <f>D1260-Z1260</f>
        <v>1032653</v>
      </c>
      <c r="AB1260" s="37">
        <f>Z1260/D1260</f>
        <v>0.22589730134932534</v>
      </c>
      <c r="AC1260" s="32"/>
    </row>
    <row r="1261" spans="1:29" s="33" customFormat="1" ht="18" customHeight="1" x14ac:dyDescent="0.25">
      <c r="A1261" s="36" t="s">
        <v>35</v>
      </c>
      <c r="B1261" s="31">
        <f>[1]consoCURRENT!E26192</f>
        <v>1092124000</v>
      </c>
      <c r="C1261" s="31">
        <f>[1]consoCURRENT!F26192</f>
        <v>0</v>
      </c>
      <c r="D1261" s="31">
        <f>[1]consoCURRENT!G26192</f>
        <v>1092124000.0000002</v>
      </c>
      <c r="E1261" s="31">
        <f>[1]consoCURRENT!H26192</f>
        <v>331189070.58999997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112787750.86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87">SUM(M1261:Y1261)</f>
        <v>331189070.58999997</v>
      </c>
      <c r="AA1261" s="31">
        <f>D1261-Z1261</f>
        <v>760934929.41000032</v>
      </c>
      <c r="AB1261" s="37">
        <f>Z1261/D1261</f>
        <v>0.30325225944123552</v>
      </c>
      <c r="AC1261" s="32"/>
    </row>
    <row r="1262" spans="1:29" s="33" customFormat="1" ht="18" customHeight="1" x14ac:dyDescent="0.25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7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5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7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8">SUM(B1260:B1263)</f>
        <v>1093458000</v>
      </c>
      <c r="C1264" s="39">
        <f t="shared" si="588"/>
        <v>0</v>
      </c>
      <c r="D1264" s="39">
        <f t="shared" si="588"/>
        <v>1093458000.0000002</v>
      </c>
      <c r="E1264" s="39">
        <f t="shared" si="588"/>
        <v>331490417.58999997</v>
      </c>
      <c r="F1264" s="39">
        <f t="shared" si="588"/>
        <v>0</v>
      </c>
      <c r="G1264" s="39">
        <f t="shared" si="588"/>
        <v>0</v>
      </c>
      <c r="H1264" s="39">
        <f t="shared" si="588"/>
        <v>0</v>
      </c>
      <c r="I1264" s="39">
        <f t="shared" si="588"/>
        <v>0</v>
      </c>
      <c r="J1264" s="39">
        <f t="shared" si="588"/>
        <v>0</v>
      </c>
      <c r="K1264" s="39">
        <f t="shared" si="588"/>
        <v>0</v>
      </c>
      <c r="L1264" s="39">
        <f t="shared" si="588"/>
        <v>0</v>
      </c>
      <c r="M1264" s="39">
        <f t="shared" si="588"/>
        <v>0</v>
      </c>
      <c r="N1264" s="39">
        <f t="shared" si="588"/>
        <v>57632207.699999996</v>
      </c>
      <c r="O1264" s="39">
        <f t="shared" si="588"/>
        <v>160964366.02999997</v>
      </c>
      <c r="P1264" s="39">
        <f t="shared" si="588"/>
        <v>112893843.86</v>
      </c>
      <c r="Q1264" s="39">
        <f t="shared" si="588"/>
        <v>0</v>
      </c>
      <c r="R1264" s="39">
        <f t="shared" si="588"/>
        <v>0</v>
      </c>
      <c r="S1264" s="39">
        <f t="shared" si="588"/>
        <v>0</v>
      </c>
      <c r="T1264" s="39">
        <f t="shared" si="588"/>
        <v>0</v>
      </c>
      <c r="U1264" s="39">
        <f t="shared" si="588"/>
        <v>0</v>
      </c>
      <c r="V1264" s="39">
        <f t="shared" si="588"/>
        <v>0</v>
      </c>
      <c r="W1264" s="39">
        <f t="shared" si="588"/>
        <v>0</v>
      </c>
      <c r="X1264" s="39">
        <f t="shared" si="588"/>
        <v>0</v>
      </c>
      <c r="Y1264" s="39">
        <f t="shared" si="588"/>
        <v>0</v>
      </c>
      <c r="Z1264" s="39">
        <f t="shared" si="588"/>
        <v>331490417.58999997</v>
      </c>
      <c r="AA1264" s="39">
        <f t="shared" si="588"/>
        <v>761967582.41000032</v>
      </c>
      <c r="AB1264" s="40">
        <f>Z1264/D1264</f>
        <v>0.30315788771950997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9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90">B1265+B1264</f>
        <v>1093458000</v>
      </c>
      <c r="C1266" s="39">
        <f t="shared" si="590"/>
        <v>0</v>
      </c>
      <c r="D1266" s="39">
        <f t="shared" si="590"/>
        <v>1093458000.0000002</v>
      </c>
      <c r="E1266" s="39">
        <f t="shared" si="590"/>
        <v>331490417.58999997</v>
      </c>
      <c r="F1266" s="39">
        <f t="shared" si="590"/>
        <v>0</v>
      </c>
      <c r="G1266" s="39">
        <f t="shared" si="590"/>
        <v>0</v>
      </c>
      <c r="H1266" s="39">
        <f t="shared" si="590"/>
        <v>0</v>
      </c>
      <c r="I1266" s="39">
        <f t="shared" si="590"/>
        <v>0</v>
      </c>
      <c r="J1266" s="39">
        <f t="shared" si="590"/>
        <v>0</v>
      </c>
      <c r="K1266" s="39">
        <f t="shared" si="590"/>
        <v>0</v>
      </c>
      <c r="L1266" s="39">
        <f t="shared" si="590"/>
        <v>0</v>
      </c>
      <c r="M1266" s="39">
        <f t="shared" si="590"/>
        <v>0</v>
      </c>
      <c r="N1266" s="39">
        <f t="shared" si="590"/>
        <v>57632207.699999996</v>
      </c>
      <c r="O1266" s="39">
        <f t="shared" si="590"/>
        <v>160964366.02999997</v>
      </c>
      <c r="P1266" s="39">
        <f t="shared" si="590"/>
        <v>112893843.86</v>
      </c>
      <c r="Q1266" s="39">
        <f t="shared" si="590"/>
        <v>0</v>
      </c>
      <c r="R1266" s="39">
        <f t="shared" si="590"/>
        <v>0</v>
      </c>
      <c r="S1266" s="39">
        <f t="shared" si="590"/>
        <v>0</v>
      </c>
      <c r="T1266" s="39">
        <f t="shared" si="590"/>
        <v>0</v>
      </c>
      <c r="U1266" s="39">
        <f t="shared" si="590"/>
        <v>0</v>
      </c>
      <c r="V1266" s="39">
        <f t="shared" si="590"/>
        <v>0</v>
      </c>
      <c r="W1266" s="39">
        <f t="shared" si="590"/>
        <v>0</v>
      </c>
      <c r="X1266" s="39">
        <f t="shared" si="590"/>
        <v>0</v>
      </c>
      <c r="Y1266" s="39">
        <f t="shared" si="590"/>
        <v>0</v>
      </c>
      <c r="Z1266" s="39">
        <f t="shared" si="590"/>
        <v>331490417.58999997</v>
      </c>
      <c r="AA1266" s="39">
        <f t="shared" si="590"/>
        <v>761967582.41000032</v>
      </c>
      <c r="AB1266" s="40">
        <f>Z1266/D1266</f>
        <v>0.30315788771950997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3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5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5">
      <c r="A1271" s="36" t="s">
        <v>35</v>
      </c>
      <c r="B1271" s="31">
        <f>[1]consoCURRENT!E26405</f>
        <v>109140000</v>
      </c>
      <c r="C1271" s="31">
        <f>[1]consoCURRENT!F26405</f>
        <v>0</v>
      </c>
      <c r="D1271" s="31">
        <f>[1]consoCURRENT!G26405</f>
        <v>109140000</v>
      </c>
      <c r="E1271" s="31">
        <f>[1]consoCURRENT!H26405</f>
        <v>29169301.300000001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29061451.300000001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29061451.300000001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91">SUM(M1271:Y1271)</f>
        <v>29169301.300000001</v>
      </c>
      <c r="AA1271" s="31">
        <f>D1271-Z1271</f>
        <v>79970698.700000003</v>
      </c>
      <c r="AB1271" s="37">
        <f>Z1271/D1271</f>
        <v>0.26726499266996517</v>
      </c>
      <c r="AC1271" s="32"/>
    </row>
    <row r="1272" spans="1:29" s="33" customFormat="1" ht="18" customHeight="1" x14ac:dyDescent="0.25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91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5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91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92">SUM(B1270:B1273)</f>
        <v>109140000</v>
      </c>
      <c r="C1274" s="39">
        <f t="shared" si="592"/>
        <v>0</v>
      </c>
      <c r="D1274" s="39">
        <f t="shared" si="592"/>
        <v>109140000</v>
      </c>
      <c r="E1274" s="39">
        <f t="shared" si="592"/>
        <v>29169301.300000001</v>
      </c>
      <c r="F1274" s="39">
        <f t="shared" si="592"/>
        <v>0</v>
      </c>
      <c r="G1274" s="39">
        <f t="shared" si="592"/>
        <v>0</v>
      </c>
      <c r="H1274" s="39">
        <f t="shared" si="592"/>
        <v>0</v>
      </c>
      <c r="I1274" s="39">
        <f t="shared" si="592"/>
        <v>29061451.300000001</v>
      </c>
      <c r="J1274" s="39">
        <f t="shared" si="592"/>
        <v>0</v>
      </c>
      <c r="K1274" s="39">
        <f t="shared" si="592"/>
        <v>0</v>
      </c>
      <c r="L1274" s="39">
        <f t="shared" si="592"/>
        <v>0</v>
      </c>
      <c r="M1274" s="39">
        <f t="shared" si="592"/>
        <v>29061451.300000001</v>
      </c>
      <c r="N1274" s="39">
        <f t="shared" si="592"/>
        <v>107850</v>
      </c>
      <c r="O1274" s="39">
        <f t="shared" si="592"/>
        <v>0</v>
      </c>
      <c r="P1274" s="39">
        <f t="shared" si="592"/>
        <v>0</v>
      </c>
      <c r="Q1274" s="39">
        <f t="shared" si="592"/>
        <v>0</v>
      </c>
      <c r="R1274" s="39">
        <f t="shared" si="592"/>
        <v>0</v>
      </c>
      <c r="S1274" s="39">
        <f t="shared" si="592"/>
        <v>0</v>
      </c>
      <c r="T1274" s="39">
        <f t="shared" si="592"/>
        <v>0</v>
      </c>
      <c r="U1274" s="39">
        <f t="shared" si="592"/>
        <v>0</v>
      </c>
      <c r="V1274" s="39">
        <f t="shared" si="592"/>
        <v>0</v>
      </c>
      <c r="W1274" s="39">
        <f t="shared" si="592"/>
        <v>0</v>
      </c>
      <c r="X1274" s="39">
        <f t="shared" si="592"/>
        <v>0</v>
      </c>
      <c r="Y1274" s="39">
        <f t="shared" si="592"/>
        <v>0</v>
      </c>
      <c r="Z1274" s="39">
        <f t="shared" si="592"/>
        <v>29169301.300000001</v>
      </c>
      <c r="AA1274" s="39">
        <f t="shared" si="592"/>
        <v>79970698.700000003</v>
      </c>
      <c r="AB1274" s="40">
        <f>Z1274/D1274</f>
        <v>0.26726499266996517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93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94">B1275+B1274</f>
        <v>109140000</v>
      </c>
      <c r="C1276" s="39">
        <f t="shared" si="594"/>
        <v>0</v>
      </c>
      <c r="D1276" s="39">
        <f t="shared" si="594"/>
        <v>109140000</v>
      </c>
      <c r="E1276" s="39">
        <f t="shared" si="594"/>
        <v>29169301.300000001</v>
      </c>
      <c r="F1276" s="39">
        <f t="shared" si="594"/>
        <v>0</v>
      </c>
      <c r="G1276" s="39">
        <f t="shared" si="594"/>
        <v>0</v>
      </c>
      <c r="H1276" s="39">
        <f t="shared" si="594"/>
        <v>0</v>
      </c>
      <c r="I1276" s="39">
        <f t="shared" si="594"/>
        <v>29061451.300000001</v>
      </c>
      <c r="J1276" s="39">
        <f t="shared" si="594"/>
        <v>0</v>
      </c>
      <c r="K1276" s="39">
        <f t="shared" si="594"/>
        <v>0</v>
      </c>
      <c r="L1276" s="39">
        <f t="shared" si="594"/>
        <v>0</v>
      </c>
      <c r="M1276" s="39">
        <f t="shared" si="594"/>
        <v>29061451.300000001</v>
      </c>
      <c r="N1276" s="39">
        <f t="shared" si="594"/>
        <v>107850</v>
      </c>
      <c r="O1276" s="39">
        <f t="shared" si="594"/>
        <v>0</v>
      </c>
      <c r="P1276" s="39">
        <f t="shared" si="594"/>
        <v>0</v>
      </c>
      <c r="Q1276" s="39">
        <f t="shared" si="594"/>
        <v>0</v>
      </c>
      <c r="R1276" s="39">
        <f t="shared" si="594"/>
        <v>0</v>
      </c>
      <c r="S1276" s="39">
        <f t="shared" si="594"/>
        <v>0</v>
      </c>
      <c r="T1276" s="39">
        <f t="shared" si="594"/>
        <v>0</v>
      </c>
      <c r="U1276" s="39">
        <f t="shared" si="594"/>
        <v>0</v>
      </c>
      <c r="V1276" s="39">
        <f t="shared" si="594"/>
        <v>0</v>
      </c>
      <c r="W1276" s="39">
        <f t="shared" si="594"/>
        <v>0</v>
      </c>
      <c r="X1276" s="39">
        <f t="shared" si="594"/>
        <v>0</v>
      </c>
      <c r="Y1276" s="39">
        <f t="shared" si="594"/>
        <v>0</v>
      </c>
      <c r="Z1276" s="39">
        <f t="shared" si="594"/>
        <v>29169301.300000001</v>
      </c>
      <c r="AA1276" s="39">
        <f t="shared" si="594"/>
        <v>79970698.700000003</v>
      </c>
      <c r="AB1276" s="40">
        <f>Z1276/D1276</f>
        <v>0.26726499266996517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3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5">
      <c r="A1280" s="36" t="s">
        <v>34</v>
      </c>
      <c r="B1280" s="31">
        <f>B1290+B1300+B1310</f>
        <v>41725000</v>
      </c>
      <c r="C1280" s="31">
        <f t="shared" ref="C1280:Y1285" si="595">C1290+C1300+C1310</f>
        <v>0</v>
      </c>
      <c r="D1280" s="31">
        <f t="shared" si="595"/>
        <v>41725000</v>
      </c>
      <c r="E1280" s="31">
        <f t="shared" si="595"/>
        <v>10649309.560000001</v>
      </c>
      <c r="F1280" s="31">
        <f t="shared" si="595"/>
        <v>0</v>
      </c>
      <c r="G1280" s="31">
        <f t="shared" si="595"/>
        <v>0</v>
      </c>
      <c r="H1280" s="31">
        <f t="shared" si="595"/>
        <v>0</v>
      </c>
      <c r="I1280" s="31">
        <f t="shared" si="595"/>
        <v>0</v>
      </c>
      <c r="J1280" s="31">
        <f t="shared" si="595"/>
        <v>0</v>
      </c>
      <c r="K1280" s="31">
        <f t="shared" si="595"/>
        <v>0</v>
      </c>
      <c r="L1280" s="31">
        <f t="shared" si="595"/>
        <v>0</v>
      </c>
      <c r="M1280" s="31">
        <f t="shared" si="595"/>
        <v>0</v>
      </c>
      <c r="N1280" s="31">
        <f t="shared" si="595"/>
        <v>2975941.6500000004</v>
      </c>
      <c r="O1280" s="31">
        <f t="shared" si="595"/>
        <v>2655912.92</v>
      </c>
      <c r="P1280" s="31">
        <f t="shared" si="595"/>
        <v>5017454.9899999993</v>
      </c>
      <c r="Q1280" s="31">
        <f t="shared" si="595"/>
        <v>0</v>
      </c>
      <c r="R1280" s="31">
        <f t="shared" si="595"/>
        <v>0</v>
      </c>
      <c r="S1280" s="31">
        <f t="shared" si="595"/>
        <v>0</v>
      </c>
      <c r="T1280" s="31">
        <f t="shared" si="595"/>
        <v>0</v>
      </c>
      <c r="U1280" s="31">
        <f t="shared" si="595"/>
        <v>0</v>
      </c>
      <c r="V1280" s="31">
        <f t="shared" si="595"/>
        <v>0</v>
      </c>
      <c r="W1280" s="31">
        <f t="shared" si="595"/>
        <v>0</v>
      </c>
      <c r="X1280" s="31">
        <f t="shared" si="595"/>
        <v>0</v>
      </c>
      <c r="Y1280" s="31">
        <f t="shared" si="595"/>
        <v>0</v>
      </c>
      <c r="Z1280" s="31">
        <f>SUM(M1280:Y1280)</f>
        <v>10649309.559999999</v>
      </c>
      <c r="AA1280" s="31">
        <f>D1280-Z1280</f>
        <v>31075690.440000001</v>
      </c>
      <c r="AB1280" s="37">
        <f>Z1280/D1280</f>
        <v>0.25522611288196523</v>
      </c>
      <c r="AC1280" s="32"/>
    </row>
    <row r="1281" spans="1:29" s="33" customFormat="1" ht="18" customHeight="1" x14ac:dyDescent="0.25">
      <c r="A1281" s="36" t="s">
        <v>35</v>
      </c>
      <c r="B1281" s="31">
        <f t="shared" ref="B1281:Q1285" si="596">B1291+B1301+B1311</f>
        <v>7458383000</v>
      </c>
      <c r="C1281" s="31">
        <f t="shared" si="596"/>
        <v>6.9849193096160889E-10</v>
      </c>
      <c r="D1281" s="31">
        <f t="shared" si="596"/>
        <v>7458383000</v>
      </c>
      <c r="E1281" s="31">
        <f t="shared" si="596"/>
        <v>906365711.09000003</v>
      </c>
      <c r="F1281" s="31">
        <f t="shared" si="596"/>
        <v>0</v>
      </c>
      <c r="G1281" s="31">
        <f t="shared" si="596"/>
        <v>0</v>
      </c>
      <c r="H1281" s="31">
        <f t="shared" si="596"/>
        <v>0</v>
      </c>
      <c r="I1281" s="31">
        <f t="shared" si="596"/>
        <v>796948877.43000007</v>
      </c>
      <c r="J1281" s="31">
        <f t="shared" si="596"/>
        <v>0</v>
      </c>
      <c r="K1281" s="31">
        <f t="shared" si="596"/>
        <v>0</v>
      </c>
      <c r="L1281" s="31">
        <f t="shared" si="596"/>
        <v>0</v>
      </c>
      <c r="M1281" s="31">
        <f t="shared" si="596"/>
        <v>796948877.43000007</v>
      </c>
      <c r="N1281" s="31">
        <f t="shared" si="596"/>
        <v>26423506.939999998</v>
      </c>
      <c r="O1281" s="31">
        <f t="shared" si="596"/>
        <v>39493622.689999998</v>
      </c>
      <c r="P1281" s="31">
        <f t="shared" si="596"/>
        <v>43499704.030000001</v>
      </c>
      <c r="Q1281" s="31">
        <f t="shared" si="596"/>
        <v>0</v>
      </c>
      <c r="R1281" s="31">
        <f t="shared" si="595"/>
        <v>0</v>
      </c>
      <c r="S1281" s="31">
        <f t="shared" si="595"/>
        <v>0</v>
      </c>
      <c r="T1281" s="31">
        <f t="shared" si="595"/>
        <v>0</v>
      </c>
      <c r="U1281" s="31">
        <f t="shared" si="595"/>
        <v>0</v>
      </c>
      <c r="V1281" s="31">
        <f t="shared" si="595"/>
        <v>0</v>
      </c>
      <c r="W1281" s="31">
        <f t="shared" si="595"/>
        <v>0</v>
      </c>
      <c r="X1281" s="31">
        <f t="shared" si="595"/>
        <v>0</v>
      </c>
      <c r="Y1281" s="31">
        <f t="shared" si="595"/>
        <v>0</v>
      </c>
      <c r="Z1281" s="31">
        <f t="shared" ref="Z1281:Z1283" si="597">SUM(M1281:Y1281)</f>
        <v>906365711.09000015</v>
      </c>
      <c r="AA1281" s="31">
        <f>D1281-Z1281</f>
        <v>6552017288.9099998</v>
      </c>
      <c r="AB1281" s="37">
        <f>Z1281/D1281</f>
        <v>0.12152308497565761</v>
      </c>
      <c r="AC1281" s="32"/>
    </row>
    <row r="1282" spans="1:29" s="33" customFormat="1" ht="18" customHeight="1" x14ac:dyDescent="0.25">
      <c r="A1282" s="36" t="s">
        <v>36</v>
      </c>
      <c r="B1282" s="31">
        <f t="shared" si="596"/>
        <v>0</v>
      </c>
      <c r="C1282" s="31">
        <f t="shared" si="595"/>
        <v>0</v>
      </c>
      <c r="D1282" s="31">
        <f t="shared" si="595"/>
        <v>0</v>
      </c>
      <c r="E1282" s="31">
        <f t="shared" si="595"/>
        <v>0</v>
      </c>
      <c r="F1282" s="31">
        <f t="shared" si="595"/>
        <v>0</v>
      </c>
      <c r="G1282" s="31">
        <f t="shared" si="595"/>
        <v>0</v>
      </c>
      <c r="H1282" s="31">
        <f t="shared" si="595"/>
        <v>0</v>
      </c>
      <c r="I1282" s="31">
        <f t="shared" si="595"/>
        <v>0</v>
      </c>
      <c r="J1282" s="31">
        <f t="shared" si="595"/>
        <v>0</v>
      </c>
      <c r="K1282" s="31">
        <f t="shared" si="595"/>
        <v>0</v>
      </c>
      <c r="L1282" s="31">
        <f t="shared" si="595"/>
        <v>0</v>
      </c>
      <c r="M1282" s="31">
        <f t="shared" si="595"/>
        <v>0</v>
      </c>
      <c r="N1282" s="31">
        <f t="shared" si="595"/>
        <v>0</v>
      </c>
      <c r="O1282" s="31">
        <f t="shared" si="595"/>
        <v>0</v>
      </c>
      <c r="P1282" s="31">
        <f t="shared" si="595"/>
        <v>0</v>
      </c>
      <c r="Q1282" s="31">
        <f t="shared" si="595"/>
        <v>0</v>
      </c>
      <c r="R1282" s="31">
        <f t="shared" si="595"/>
        <v>0</v>
      </c>
      <c r="S1282" s="31">
        <f t="shared" si="595"/>
        <v>0</v>
      </c>
      <c r="T1282" s="31">
        <f t="shared" si="595"/>
        <v>0</v>
      </c>
      <c r="U1282" s="31">
        <f t="shared" si="595"/>
        <v>0</v>
      </c>
      <c r="V1282" s="31">
        <f t="shared" si="595"/>
        <v>0</v>
      </c>
      <c r="W1282" s="31">
        <f t="shared" si="595"/>
        <v>0</v>
      </c>
      <c r="X1282" s="31">
        <f t="shared" si="595"/>
        <v>0</v>
      </c>
      <c r="Y1282" s="31">
        <f t="shared" si="595"/>
        <v>0</v>
      </c>
      <c r="Z1282" s="31">
        <f t="shared" si="597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5">
      <c r="A1283" s="36" t="s">
        <v>37</v>
      </c>
      <c r="B1283" s="31">
        <f t="shared" si="596"/>
        <v>0</v>
      </c>
      <c r="C1283" s="31">
        <f t="shared" si="595"/>
        <v>0</v>
      </c>
      <c r="D1283" s="31">
        <f t="shared" si="595"/>
        <v>0</v>
      </c>
      <c r="E1283" s="31">
        <f t="shared" si="595"/>
        <v>0</v>
      </c>
      <c r="F1283" s="31">
        <f t="shared" si="595"/>
        <v>0</v>
      </c>
      <c r="G1283" s="31">
        <f t="shared" si="595"/>
        <v>0</v>
      </c>
      <c r="H1283" s="31">
        <f t="shared" si="595"/>
        <v>0</v>
      </c>
      <c r="I1283" s="31">
        <f t="shared" si="595"/>
        <v>0</v>
      </c>
      <c r="J1283" s="31">
        <f t="shared" si="595"/>
        <v>0</v>
      </c>
      <c r="K1283" s="31">
        <f t="shared" si="595"/>
        <v>0</v>
      </c>
      <c r="L1283" s="31">
        <f t="shared" si="595"/>
        <v>0</v>
      </c>
      <c r="M1283" s="31">
        <f t="shared" si="595"/>
        <v>0</v>
      </c>
      <c r="N1283" s="31">
        <f t="shared" si="595"/>
        <v>0</v>
      </c>
      <c r="O1283" s="31">
        <f t="shared" si="595"/>
        <v>0</v>
      </c>
      <c r="P1283" s="31">
        <f t="shared" si="595"/>
        <v>0</v>
      </c>
      <c r="Q1283" s="31">
        <f t="shared" si="595"/>
        <v>0</v>
      </c>
      <c r="R1283" s="31">
        <f t="shared" si="595"/>
        <v>0</v>
      </c>
      <c r="S1283" s="31">
        <f t="shared" si="595"/>
        <v>0</v>
      </c>
      <c r="T1283" s="31">
        <f t="shared" si="595"/>
        <v>0</v>
      </c>
      <c r="U1283" s="31">
        <f t="shared" si="595"/>
        <v>0</v>
      </c>
      <c r="V1283" s="31">
        <f t="shared" si="595"/>
        <v>0</v>
      </c>
      <c r="W1283" s="31">
        <f t="shared" si="595"/>
        <v>0</v>
      </c>
      <c r="X1283" s="31">
        <f t="shared" si="595"/>
        <v>0</v>
      </c>
      <c r="Y1283" s="31">
        <f t="shared" si="595"/>
        <v>0</v>
      </c>
      <c r="Z1283" s="31">
        <f t="shared" si="597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8">SUM(B1280:B1283)</f>
        <v>7500108000</v>
      </c>
      <c r="C1284" s="39">
        <f t="shared" si="598"/>
        <v>6.9849193096160889E-10</v>
      </c>
      <c r="D1284" s="39">
        <f t="shared" si="598"/>
        <v>7500108000</v>
      </c>
      <c r="E1284" s="39">
        <f t="shared" si="598"/>
        <v>917015020.64999998</v>
      </c>
      <c r="F1284" s="39">
        <f t="shared" si="598"/>
        <v>0</v>
      </c>
      <c r="G1284" s="39">
        <f t="shared" si="598"/>
        <v>0</v>
      </c>
      <c r="H1284" s="39">
        <f t="shared" si="598"/>
        <v>0</v>
      </c>
      <c r="I1284" s="39">
        <f t="shared" si="598"/>
        <v>796948877.43000007</v>
      </c>
      <c r="J1284" s="39">
        <f t="shared" si="598"/>
        <v>0</v>
      </c>
      <c r="K1284" s="39">
        <f t="shared" si="598"/>
        <v>0</v>
      </c>
      <c r="L1284" s="39">
        <f t="shared" si="598"/>
        <v>0</v>
      </c>
      <c r="M1284" s="39">
        <f t="shared" si="598"/>
        <v>796948877.43000007</v>
      </c>
      <c r="N1284" s="39">
        <f t="shared" si="598"/>
        <v>29399448.589999996</v>
      </c>
      <c r="O1284" s="39">
        <f t="shared" si="598"/>
        <v>42149535.609999999</v>
      </c>
      <c r="P1284" s="39">
        <f t="shared" si="598"/>
        <v>48517159.020000003</v>
      </c>
      <c r="Q1284" s="39">
        <f t="shared" si="598"/>
        <v>0</v>
      </c>
      <c r="R1284" s="39">
        <f t="shared" si="598"/>
        <v>0</v>
      </c>
      <c r="S1284" s="39">
        <f t="shared" si="598"/>
        <v>0</v>
      </c>
      <c r="T1284" s="39">
        <f t="shared" si="598"/>
        <v>0</v>
      </c>
      <c r="U1284" s="39">
        <f t="shared" si="598"/>
        <v>0</v>
      </c>
      <c r="V1284" s="39">
        <f t="shared" si="598"/>
        <v>0</v>
      </c>
      <c r="W1284" s="39">
        <f t="shared" si="598"/>
        <v>0</v>
      </c>
      <c r="X1284" s="39">
        <f t="shared" si="598"/>
        <v>0</v>
      </c>
      <c r="Y1284" s="39">
        <f t="shared" si="598"/>
        <v>0</v>
      </c>
      <c r="Z1284" s="39">
        <f t="shared" si="598"/>
        <v>917015020.6500001</v>
      </c>
      <c r="AA1284" s="39">
        <f t="shared" si="598"/>
        <v>6583092979.3499994</v>
      </c>
      <c r="AB1284" s="40">
        <f>Z1284/D1284</f>
        <v>0.12226690877651362</v>
      </c>
      <c r="AC1284" s="32"/>
    </row>
    <row r="1285" spans="1:29" s="33" customFormat="1" ht="18" customHeight="1" x14ac:dyDescent="0.25">
      <c r="A1285" s="41" t="s">
        <v>39</v>
      </c>
      <c r="B1285" s="31">
        <f t="shared" si="596"/>
        <v>2762000</v>
      </c>
      <c r="C1285" s="31">
        <f t="shared" si="595"/>
        <v>0</v>
      </c>
      <c r="D1285" s="31">
        <f t="shared" si="595"/>
        <v>2762000</v>
      </c>
      <c r="E1285" s="31">
        <f t="shared" si="595"/>
        <v>434008.04</v>
      </c>
      <c r="F1285" s="31">
        <f t="shared" si="595"/>
        <v>0</v>
      </c>
      <c r="G1285" s="31">
        <f t="shared" si="595"/>
        <v>0</v>
      </c>
      <c r="H1285" s="31">
        <f t="shared" si="595"/>
        <v>0</v>
      </c>
      <c r="I1285" s="31">
        <f t="shared" si="595"/>
        <v>0</v>
      </c>
      <c r="J1285" s="31">
        <f t="shared" si="595"/>
        <v>0</v>
      </c>
      <c r="K1285" s="31">
        <f t="shared" si="595"/>
        <v>0</v>
      </c>
      <c r="L1285" s="31">
        <f t="shared" si="595"/>
        <v>0</v>
      </c>
      <c r="M1285" s="31">
        <f t="shared" si="595"/>
        <v>0</v>
      </c>
      <c r="N1285" s="31">
        <f t="shared" si="595"/>
        <v>0</v>
      </c>
      <c r="O1285" s="31">
        <f t="shared" si="595"/>
        <v>212738.02</v>
      </c>
      <c r="P1285" s="31">
        <f t="shared" si="595"/>
        <v>221270.02</v>
      </c>
      <c r="Q1285" s="31">
        <f t="shared" si="595"/>
        <v>0</v>
      </c>
      <c r="R1285" s="31">
        <f t="shared" si="595"/>
        <v>0</v>
      </c>
      <c r="S1285" s="31">
        <f t="shared" si="595"/>
        <v>0</v>
      </c>
      <c r="T1285" s="31">
        <f t="shared" si="595"/>
        <v>0</v>
      </c>
      <c r="U1285" s="31">
        <f t="shared" si="595"/>
        <v>0</v>
      </c>
      <c r="V1285" s="31">
        <f t="shared" si="595"/>
        <v>0</v>
      </c>
      <c r="W1285" s="31">
        <f t="shared" si="595"/>
        <v>0</v>
      </c>
      <c r="X1285" s="31">
        <f t="shared" si="595"/>
        <v>0</v>
      </c>
      <c r="Y1285" s="31">
        <f t="shared" si="595"/>
        <v>0</v>
      </c>
      <c r="Z1285" s="31">
        <f t="shared" ref="Z1285" si="599">SUM(M1285:Y1285)</f>
        <v>434008.04</v>
      </c>
      <c r="AA1285" s="31">
        <f>D1285-Z1285</f>
        <v>2327991.96</v>
      </c>
      <c r="AB1285" s="37">
        <f>Z1285/D1285</f>
        <v>0.15713542360608254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600">B1285+B1284</f>
        <v>7502870000</v>
      </c>
      <c r="C1286" s="39">
        <f t="shared" si="600"/>
        <v>6.9849193096160889E-10</v>
      </c>
      <c r="D1286" s="39">
        <f t="shared" si="600"/>
        <v>7502870000</v>
      </c>
      <c r="E1286" s="39">
        <f t="shared" si="600"/>
        <v>917449028.68999994</v>
      </c>
      <c r="F1286" s="39">
        <f t="shared" si="600"/>
        <v>0</v>
      </c>
      <c r="G1286" s="39">
        <f t="shared" si="600"/>
        <v>0</v>
      </c>
      <c r="H1286" s="39">
        <f t="shared" si="600"/>
        <v>0</v>
      </c>
      <c r="I1286" s="39">
        <f t="shared" si="600"/>
        <v>796948877.43000007</v>
      </c>
      <c r="J1286" s="39">
        <f t="shared" si="600"/>
        <v>0</v>
      </c>
      <c r="K1286" s="39">
        <f t="shared" si="600"/>
        <v>0</v>
      </c>
      <c r="L1286" s="39">
        <f t="shared" si="600"/>
        <v>0</v>
      </c>
      <c r="M1286" s="39">
        <f t="shared" si="600"/>
        <v>796948877.43000007</v>
      </c>
      <c r="N1286" s="39">
        <f t="shared" si="600"/>
        <v>29399448.589999996</v>
      </c>
      <c r="O1286" s="39">
        <f t="shared" si="600"/>
        <v>42362273.630000003</v>
      </c>
      <c r="P1286" s="39">
        <f t="shared" si="600"/>
        <v>48738429.040000007</v>
      </c>
      <c r="Q1286" s="39">
        <f t="shared" si="600"/>
        <v>0</v>
      </c>
      <c r="R1286" s="39">
        <f t="shared" si="600"/>
        <v>0</v>
      </c>
      <c r="S1286" s="39">
        <f t="shared" si="600"/>
        <v>0</v>
      </c>
      <c r="T1286" s="39">
        <f t="shared" si="600"/>
        <v>0</v>
      </c>
      <c r="U1286" s="39">
        <f t="shared" si="600"/>
        <v>0</v>
      </c>
      <c r="V1286" s="39">
        <f t="shared" si="600"/>
        <v>0</v>
      </c>
      <c r="W1286" s="39">
        <f t="shared" si="600"/>
        <v>0</v>
      </c>
      <c r="X1286" s="39">
        <f t="shared" si="600"/>
        <v>0</v>
      </c>
      <c r="Y1286" s="39">
        <f t="shared" si="600"/>
        <v>0</v>
      </c>
      <c r="Z1286" s="39">
        <f t="shared" si="600"/>
        <v>917449028.69000006</v>
      </c>
      <c r="AA1286" s="39">
        <f t="shared" si="600"/>
        <v>6585420971.3099995</v>
      </c>
      <c r="AB1286" s="40">
        <f>Z1286/D1286</f>
        <v>0.12227974477633226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3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5">
      <c r="A1290" s="36" t="s">
        <v>34</v>
      </c>
      <c r="B1290" s="31">
        <f>[1]consoCURRENT!E26718</f>
        <v>41725000</v>
      </c>
      <c r="C1290" s="31">
        <f>[1]consoCURRENT!F26718</f>
        <v>0</v>
      </c>
      <c r="D1290" s="31">
        <f>[1]consoCURRENT!G26718</f>
        <v>41725000</v>
      </c>
      <c r="E1290" s="31">
        <f>[1]consoCURRENT!H26718</f>
        <v>10649309.560000001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5017454.9899999993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10649309.559999999</v>
      </c>
      <c r="AA1290" s="31">
        <f>D1290-Z1290</f>
        <v>31075690.440000001</v>
      </c>
      <c r="AB1290" s="37">
        <f>Z1290/D1290</f>
        <v>0.25522611288196523</v>
      </c>
      <c r="AC1290" s="32"/>
    </row>
    <row r="1291" spans="1:29" s="33" customFormat="1" ht="18" customHeight="1" x14ac:dyDescent="0.25">
      <c r="A1291" s="36" t="s">
        <v>35</v>
      </c>
      <c r="B1291" s="31">
        <f>[1]consoCURRENT!E26831</f>
        <v>6566304000</v>
      </c>
      <c r="C1291" s="31">
        <f>[1]consoCURRENT!F26831</f>
        <v>0</v>
      </c>
      <c r="D1291" s="31">
        <f>[1]consoCURRENT!G26831</f>
        <v>6566304000</v>
      </c>
      <c r="E1291" s="31">
        <f>[1]consoCURRENT!H26831</f>
        <v>879414831.31000006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773866407.20000005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773866407.20000005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43471118.43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601">SUM(M1291:Y1291)</f>
        <v>879414831.31000006</v>
      </c>
      <c r="AA1291" s="31">
        <f>D1291-Z1291</f>
        <v>5686889168.6899996</v>
      </c>
      <c r="AB1291" s="37">
        <f>Z1291/D1291</f>
        <v>0.1339284369578381</v>
      </c>
      <c r="AC1291" s="32"/>
    </row>
    <row r="1292" spans="1:29" s="33" customFormat="1" ht="18" customHeight="1" x14ac:dyDescent="0.25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601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5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601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602">SUM(B1290:B1293)</f>
        <v>6608029000</v>
      </c>
      <c r="C1294" s="39">
        <f t="shared" si="602"/>
        <v>0</v>
      </c>
      <c r="D1294" s="39">
        <f t="shared" si="602"/>
        <v>6608029000</v>
      </c>
      <c r="E1294" s="39">
        <f t="shared" si="602"/>
        <v>890064140.87</v>
      </c>
      <c r="F1294" s="39">
        <f t="shared" si="602"/>
        <v>0</v>
      </c>
      <c r="G1294" s="39">
        <f t="shared" si="602"/>
        <v>0</v>
      </c>
      <c r="H1294" s="39">
        <f t="shared" si="602"/>
        <v>0</v>
      </c>
      <c r="I1294" s="39">
        <f t="shared" si="602"/>
        <v>773866407.20000005</v>
      </c>
      <c r="J1294" s="39">
        <f t="shared" si="602"/>
        <v>0</v>
      </c>
      <c r="K1294" s="39">
        <f t="shared" si="602"/>
        <v>0</v>
      </c>
      <c r="L1294" s="39">
        <f t="shared" si="602"/>
        <v>0</v>
      </c>
      <c r="M1294" s="39">
        <f t="shared" si="602"/>
        <v>773866407.20000005</v>
      </c>
      <c r="N1294" s="39">
        <f t="shared" si="602"/>
        <v>25604322.640000001</v>
      </c>
      <c r="O1294" s="39">
        <f t="shared" si="602"/>
        <v>42104837.609999999</v>
      </c>
      <c r="P1294" s="39">
        <f t="shared" si="602"/>
        <v>48488573.420000002</v>
      </c>
      <c r="Q1294" s="39">
        <f t="shared" si="602"/>
        <v>0</v>
      </c>
      <c r="R1294" s="39">
        <f t="shared" si="602"/>
        <v>0</v>
      </c>
      <c r="S1294" s="39">
        <f t="shared" si="602"/>
        <v>0</v>
      </c>
      <c r="T1294" s="39">
        <f t="shared" si="602"/>
        <v>0</v>
      </c>
      <c r="U1294" s="39">
        <f t="shared" si="602"/>
        <v>0</v>
      </c>
      <c r="V1294" s="39">
        <f t="shared" si="602"/>
        <v>0</v>
      </c>
      <c r="W1294" s="39">
        <f t="shared" si="602"/>
        <v>0</v>
      </c>
      <c r="X1294" s="39">
        <f t="shared" si="602"/>
        <v>0</v>
      </c>
      <c r="Y1294" s="39">
        <f t="shared" si="602"/>
        <v>0</v>
      </c>
      <c r="Z1294" s="39">
        <f t="shared" si="602"/>
        <v>890064140.87</v>
      </c>
      <c r="AA1294" s="39">
        <f t="shared" si="602"/>
        <v>5717964859.1299992</v>
      </c>
      <c r="AB1294" s="40">
        <f>Z1294/D1294</f>
        <v>0.13469434545005779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2762000</v>
      </c>
      <c r="C1295" s="31">
        <f>[1]consoCURRENT!F26870</f>
        <v>0</v>
      </c>
      <c r="D1295" s="31">
        <f>[1]consoCURRENT!G26870</f>
        <v>2762000</v>
      </c>
      <c r="E1295" s="31">
        <f>[1]consoCURRENT!H26870</f>
        <v>434008.04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221270.02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603">SUM(M1295:Y1295)</f>
        <v>434008.04</v>
      </c>
      <c r="AA1295" s="31">
        <f>D1295-Z1295</f>
        <v>2327991.96</v>
      </c>
      <c r="AB1295" s="37">
        <f>Z1295/D1295</f>
        <v>0.15713542360608254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604">B1295+B1294</f>
        <v>6610791000</v>
      </c>
      <c r="C1296" s="39">
        <f t="shared" si="604"/>
        <v>0</v>
      </c>
      <c r="D1296" s="39">
        <f t="shared" si="604"/>
        <v>6610791000</v>
      </c>
      <c r="E1296" s="39">
        <f t="shared" si="604"/>
        <v>890498148.90999997</v>
      </c>
      <c r="F1296" s="39">
        <f t="shared" si="604"/>
        <v>0</v>
      </c>
      <c r="G1296" s="39">
        <f t="shared" si="604"/>
        <v>0</v>
      </c>
      <c r="H1296" s="39">
        <f t="shared" si="604"/>
        <v>0</v>
      </c>
      <c r="I1296" s="39">
        <f t="shared" si="604"/>
        <v>773866407.20000005</v>
      </c>
      <c r="J1296" s="39">
        <f t="shared" si="604"/>
        <v>0</v>
      </c>
      <c r="K1296" s="39">
        <f t="shared" si="604"/>
        <v>0</v>
      </c>
      <c r="L1296" s="39">
        <f t="shared" si="604"/>
        <v>0</v>
      </c>
      <c r="M1296" s="39">
        <f t="shared" si="604"/>
        <v>773866407.20000005</v>
      </c>
      <c r="N1296" s="39">
        <f t="shared" si="604"/>
        <v>25604322.640000001</v>
      </c>
      <c r="O1296" s="39">
        <f t="shared" si="604"/>
        <v>42317575.630000003</v>
      </c>
      <c r="P1296" s="39">
        <f t="shared" si="604"/>
        <v>48709843.440000005</v>
      </c>
      <c r="Q1296" s="39">
        <f t="shared" si="604"/>
        <v>0</v>
      </c>
      <c r="R1296" s="39">
        <f t="shared" si="604"/>
        <v>0</v>
      </c>
      <c r="S1296" s="39">
        <f t="shared" si="604"/>
        <v>0</v>
      </c>
      <c r="T1296" s="39">
        <f t="shared" si="604"/>
        <v>0</v>
      </c>
      <c r="U1296" s="39">
        <f t="shared" si="604"/>
        <v>0</v>
      </c>
      <c r="V1296" s="39">
        <f t="shared" si="604"/>
        <v>0</v>
      </c>
      <c r="W1296" s="39">
        <f t="shared" si="604"/>
        <v>0</v>
      </c>
      <c r="X1296" s="39">
        <f t="shared" si="604"/>
        <v>0</v>
      </c>
      <c r="Y1296" s="39">
        <f t="shared" si="604"/>
        <v>0</v>
      </c>
      <c r="Z1296" s="39">
        <f t="shared" si="604"/>
        <v>890498148.90999997</v>
      </c>
      <c r="AA1296" s="39">
        <f t="shared" si="604"/>
        <v>5720292851.0899992</v>
      </c>
      <c r="AB1296" s="40">
        <f>Z1296/D1296</f>
        <v>0.13470372137161801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3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5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5">
      <c r="A1301" s="36" t="s">
        <v>35</v>
      </c>
      <c r="B1301" s="31">
        <f>[1]consoCURRENT!E30665</f>
        <v>10970000</v>
      </c>
      <c r="C1301" s="31">
        <f>[1]consoCURRENT!F30665</f>
        <v>0</v>
      </c>
      <c r="D1301" s="31">
        <f>[1]consoCURRENT!G30665</f>
        <v>10970000</v>
      </c>
      <c r="E1301" s="31">
        <f>[1]consoCURRENT!H30665</f>
        <v>821631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821631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821631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605">SUM(M1301:Y1301)</f>
        <v>821631</v>
      </c>
      <c r="AA1301" s="31">
        <f>D1301-Z1301</f>
        <v>10148369</v>
      </c>
      <c r="AB1301" s="37">
        <f>Z1301/D1301</f>
        <v>7.4897994530537831E-2</v>
      </c>
      <c r="AC1301" s="32"/>
    </row>
    <row r="1302" spans="1:29" s="33" customFormat="1" ht="18" customHeight="1" x14ac:dyDescent="0.25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605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5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605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606">SUM(B1300:B1303)</f>
        <v>10970000</v>
      </c>
      <c r="C1304" s="39">
        <f t="shared" si="606"/>
        <v>0</v>
      </c>
      <c r="D1304" s="39">
        <f t="shared" si="606"/>
        <v>10970000</v>
      </c>
      <c r="E1304" s="39">
        <f t="shared" si="606"/>
        <v>821631</v>
      </c>
      <c r="F1304" s="39">
        <f t="shared" si="606"/>
        <v>0</v>
      </c>
      <c r="G1304" s="39">
        <f t="shared" si="606"/>
        <v>0</v>
      </c>
      <c r="H1304" s="39">
        <f t="shared" si="606"/>
        <v>0</v>
      </c>
      <c r="I1304" s="39">
        <f t="shared" si="606"/>
        <v>821631</v>
      </c>
      <c r="J1304" s="39">
        <f t="shared" si="606"/>
        <v>0</v>
      </c>
      <c r="K1304" s="39">
        <f t="shared" si="606"/>
        <v>0</v>
      </c>
      <c r="L1304" s="39">
        <f t="shared" si="606"/>
        <v>0</v>
      </c>
      <c r="M1304" s="39">
        <f t="shared" si="606"/>
        <v>821631</v>
      </c>
      <c r="N1304" s="39">
        <f t="shared" si="606"/>
        <v>0</v>
      </c>
      <c r="O1304" s="39">
        <f t="shared" si="606"/>
        <v>0</v>
      </c>
      <c r="P1304" s="39">
        <f t="shared" si="606"/>
        <v>0</v>
      </c>
      <c r="Q1304" s="39">
        <f t="shared" si="606"/>
        <v>0</v>
      </c>
      <c r="R1304" s="39">
        <f t="shared" si="606"/>
        <v>0</v>
      </c>
      <c r="S1304" s="39">
        <f t="shared" si="606"/>
        <v>0</v>
      </c>
      <c r="T1304" s="39">
        <f t="shared" si="606"/>
        <v>0</v>
      </c>
      <c r="U1304" s="39">
        <f t="shared" si="606"/>
        <v>0</v>
      </c>
      <c r="V1304" s="39">
        <f t="shared" si="606"/>
        <v>0</v>
      </c>
      <c r="W1304" s="39">
        <f t="shared" si="606"/>
        <v>0</v>
      </c>
      <c r="X1304" s="39">
        <f t="shared" si="606"/>
        <v>0</v>
      </c>
      <c r="Y1304" s="39">
        <f t="shared" si="606"/>
        <v>0</v>
      </c>
      <c r="Z1304" s="39">
        <f t="shared" si="606"/>
        <v>821631</v>
      </c>
      <c r="AA1304" s="39">
        <f t="shared" si="606"/>
        <v>10148369</v>
      </c>
      <c r="AB1304" s="40">
        <f>Z1304/D1304</f>
        <v>7.4897994530537831E-2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607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8">B1305+B1304</f>
        <v>10970000</v>
      </c>
      <c r="C1306" s="39">
        <f t="shared" si="608"/>
        <v>0</v>
      </c>
      <c r="D1306" s="39">
        <f t="shared" si="608"/>
        <v>10970000</v>
      </c>
      <c r="E1306" s="39">
        <f t="shared" si="608"/>
        <v>821631</v>
      </c>
      <c r="F1306" s="39">
        <f t="shared" si="608"/>
        <v>0</v>
      </c>
      <c r="G1306" s="39">
        <f t="shared" si="608"/>
        <v>0</v>
      </c>
      <c r="H1306" s="39">
        <f t="shared" si="608"/>
        <v>0</v>
      </c>
      <c r="I1306" s="39">
        <f t="shared" si="608"/>
        <v>821631</v>
      </c>
      <c r="J1306" s="39">
        <f t="shared" si="608"/>
        <v>0</v>
      </c>
      <c r="K1306" s="39">
        <f t="shared" si="608"/>
        <v>0</v>
      </c>
      <c r="L1306" s="39">
        <f t="shared" si="608"/>
        <v>0</v>
      </c>
      <c r="M1306" s="39">
        <f t="shared" si="608"/>
        <v>821631</v>
      </c>
      <c r="N1306" s="39">
        <f t="shared" si="608"/>
        <v>0</v>
      </c>
      <c r="O1306" s="39">
        <f t="shared" si="608"/>
        <v>0</v>
      </c>
      <c r="P1306" s="39">
        <f t="shared" si="608"/>
        <v>0</v>
      </c>
      <c r="Q1306" s="39">
        <f t="shared" si="608"/>
        <v>0</v>
      </c>
      <c r="R1306" s="39">
        <f t="shared" si="608"/>
        <v>0</v>
      </c>
      <c r="S1306" s="39">
        <f t="shared" si="608"/>
        <v>0</v>
      </c>
      <c r="T1306" s="39">
        <f t="shared" si="608"/>
        <v>0</v>
      </c>
      <c r="U1306" s="39">
        <f t="shared" si="608"/>
        <v>0</v>
      </c>
      <c r="V1306" s="39">
        <f t="shared" si="608"/>
        <v>0</v>
      </c>
      <c r="W1306" s="39">
        <f t="shared" si="608"/>
        <v>0</v>
      </c>
      <c r="X1306" s="39">
        <f t="shared" si="608"/>
        <v>0</v>
      </c>
      <c r="Y1306" s="39">
        <f t="shared" si="608"/>
        <v>0</v>
      </c>
      <c r="Z1306" s="39">
        <f t="shared" si="608"/>
        <v>821631</v>
      </c>
      <c r="AA1306" s="39">
        <f t="shared" si="608"/>
        <v>10148369</v>
      </c>
      <c r="AB1306" s="40">
        <f>Z1306/D1306</f>
        <v>7.4897994530537831E-2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3">
      <c r="A1309" s="62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5">
      <c r="A1310" s="36" t="s">
        <v>34</v>
      </c>
      <c r="B1310" s="31">
        <f>B1320+B1330+B1340</f>
        <v>0</v>
      </c>
      <c r="C1310" s="31">
        <f t="shared" ref="C1310:Y1315" si="609">C1320+C1330+C1340</f>
        <v>0</v>
      </c>
      <c r="D1310" s="31">
        <f t="shared" si="609"/>
        <v>0</v>
      </c>
      <c r="E1310" s="31">
        <f t="shared" si="609"/>
        <v>0</v>
      </c>
      <c r="F1310" s="31">
        <f t="shared" si="609"/>
        <v>0</v>
      </c>
      <c r="G1310" s="31">
        <f t="shared" si="609"/>
        <v>0</v>
      </c>
      <c r="H1310" s="31">
        <f t="shared" si="609"/>
        <v>0</v>
      </c>
      <c r="I1310" s="31">
        <f t="shared" si="609"/>
        <v>0</v>
      </c>
      <c r="J1310" s="31">
        <f t="shared" si="609"/>
        <v>0</v>
      </c>
      <c r="K1310" s="31">
        <f t="shared" si="609"/>
        <v>0</v>
      </c>
      <c r="L1310" s="31">
        <f t="shared" si="609"/>
        <v>0</v>
      </c>
      <c r="M1310" s="31">
        <f t="shared" si="609"/>
        <v>0</v>
      </c>
      <c r="N1310" s="31">
        <f t="shared" si="609"/>
        <v>0</v>
      </c>
      <c r="O1310" s="31">
        <f t="shared" si="609"/>
        <v>0</v>
      </c>
      <c r="P1310" s="31">
        <f t="shared" si="609"/>
        <v>0</v>
      </c>
      <c r="Q1310" s="31">
        <f t="shared" si="609"/>
        <v>0</v>
      </c>
      <c r="R1310" s="31">
        <f t="shared" si="609"/>
        <v>0</v>
      </c>
      <c r="S1310" s="31">
        <f t="shared" si="609"/>
        <v>0</v>
      </c>
      <c r="T1310" s="31">
        <f t="shared" si="609"/>
        <v>0</v>
      </c>
      <c r="U1310" s="31">
        <f t="shared" si="609"/>
        <v>0</v>
      </c>
      <c r="V1310" s="31">
        <f t="shared" si="609"/>
        <v>0</v>
      </c>
      <c r="W1310" s="31">
        <f t="shared" si="609"/>
        <v>0</v>
      </c>
      <c r="X1310" s="31">
        <f t="shared" si="609"/>
        <v>0</v>
      </c>
      <c r="Y1310" s="31">
        <f t="shared" si="609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5">
      <c r="A1311" s="36" t="s">
        <v>35</v>
      </c>
      <c r="B1311" s="31">
        <f t="shared" ref="B1311:Q1315" si="610">B1321+B1331+B1341</f>
        <v>881109000</v>
      </c>
      <c r="C1311" s="31">
        <f t="shared" si="610"/>
        <v>6.9849193096160889E-10</v>
      </c>
      <c r="D1311" s="31">
        <f t="shared" si="610"/>
        <v>881109000</v>
      </c>
      <c r="E1311" s="31">
        <f t="shared" si="610"/>
        <v>26129248.780000001</v>
      </c>
      <c r="F1311" s="31">
        <f t="shared" si="610"/>
        <v>0</v>
      </c>
      <c r="G1311" s="31">
        <f t="shared" si="610"/>
        <v>0</v>
      </c>
      <c r="H1311" s="31">
        <f t="shared" si="610"/>
        <v>0</v>
      </c>
      <c r="I1311" s="31">
        <f t="shared" si="610"/>
        <v>22260839.23</v>
      </c>
      <c r="J1311" s="31">
        <f t="shared" si="610"/>
        <v>0</v>
      </c>
      <c r="K1311" s="31">
        <f t="shared" si="610"/>
        <v>0</v>
      </c>
      <c r="L1311" s="31">
        <f t="shared" si="610"/>
        <v>0</v>
      </c>
      <c r="M1311" s="31">
        <f t="shared" si="610"/>
        <v>22260839.23</v>
      </c>
      <c r="N1311" s="31">
        <f t="shared" si="610"/>
        <v>3795125.95</v>
      </c>
      <c r="O1311" s="31">
        <f t="shared" si="610"/>
        <v>44698</v>
      </c>
      <c r="P1311" s="31">
        <f t="shared" si="610"/>
        <v>28585.599999999999</v>
      </c>
      <c r="Q1311" s="31">
        <f t="shared" si="610"/>
        <v>0</v>
      </c>
      <c r="R1311" s="31">
        <f t="shared" si="609"/>
        <v>0</v>
      </c>
      <c r="S1311" s="31">
        <f t="shared" si="609"/>
        <v>0</v>
      </c>
      <c r="T1311" s="31">
        <f t="shared" si="609"/>
        <v>0</v>
      </c>
      <c r="U1311" s="31">
        <f t="shared" si="609"/>
        <v>0</v>
      </c>
      <c r="V1311" s="31">
        <f t="shared" si="609"/>
        <v>0</v>
      </c>
      <c r="W1311" s="31">
        <f t="shared" si="609"/>
        <v>0</v>
      </c>
      <c r="X1311" s="31">
        <f t="shared" si="609"/>
        <v>0</v>
      </c>
      <c r="Y1311" s="31">
        <f t="shared" si="609"/>
        <v>0</v>
      </c>
      <c r="Z1311" s="31">
        <f t="shared" ref="Z1311:Z1313" si="611">SUM(M1311:Y1311)</f>
        <v>26129248.780000001</v>
      </c>
      <c r="AA1311" s="31">
        <f>D1311-Z1311</f>
        <v>854979751.22000003</v>
      </c>
      <c r="AB1311" s="37">
        <f>Z1311/D1311</f>
        <v>2.9654956174548212E-2</v>
      </c>
      <c r="AC1311" s="32"/>
    </row>
    <row r="1312" spans="1:29" s="33" customFormat="1" ht="18" customHeight="1" x14ac:dyDescent="0.25">
      <c r="A1312" s="36" t="s">
        <v>36</v>
      </c>
      <c r="B1312" s="31">
        <f t="shared" si="610"/>
        <v>0</v>
      </c>
      <c r="C1312" s="31">
        <f t="shared" si="609"/>
        <v>0</v>
      </c>
      <c r="D1312" s="31">
        <f t="shared" si="609"/>
        <v>0</v>
      </c>
      <c r="E1312" s="31">
        <f t="shared" si="609"/>
        <v>0</v>
      </c>
      <c r="F1312" s="31">
        <f t="shared" si="609"/>
        <v>0</v>
      </c>
      <c r="G1312" s="31">
        <f t="shared" si="609"/>
        <v>0</v>
      </c>
      <c r="H1312" s="31">
        <f t="shared" si="609"/>
        <v>0</v>
      </c>
      <c r="I1312" s="31">
        <f t="shared" si="609"/>
        <v>0</v>
      </c>
      <c r="J1312" s="31">
        <f t="shared" si="609"/>
        <v>0</v>
      </c>
      <c r="K1312" s="31">
        <f t="shared" si="609"/>
        <v>0</v>
      </c>
      <c r="L1312" s="31">
        <f t="shared" si="609"/>
        <v>0</v>
      </c>
      <c r="M1312" s="31">
        <f t="shared" si="609"/>
        <v>0</v>
      </c>
      <c r="N1312" s="31">
        <f t="shared" si="609"/>
        <v>0</v>
      </c>
      <c r="O1312" s="31">
        <f t="shared" si="609"/>
        <v>0</v>
      </c>
      <c r="P1312" s="31">
        <f t="shared" si="609"/>
        <v>0</v>
      </c>
      <c r="Q1312" s="31">
        <f t="shared" si="609"/>
        <v>0</v>
      </c>
      <c r="R1312" s="31">
        <f t="shared" si="609"/>
        <v>0</v>
      </c>
      <c r="S1312" s="31">
        <f t="shared" si="609"/>
        <v>0</v>
      </c>
      <c r="T1312" s="31">
        <f t="shared" si="609"/>
        <v>0</v>
      </c>
      <c r="U1312" s="31">
        <f t="shared" si="609"/>
        <v>0</v>
      </c>
      <c r="V1312" s="31">
        <f t="shared" si="609"/>
        <v>0</v>
      </c>
      <c r="W1312" s="31">
        <f t="shared" si="609"/>
        <v>0</v>
      </c>
      <c r="X1312" s="31">
        <f t="shared" si="609"/>
        <v>0</v>
      </c>
      <c r="Y1312" s="31">
        <f t="shared" si="609"/>
        <v>0</v>
      </c>
      <c r="Z1312" s="31">
        <f t="shared" si="611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5">
      <c r="A1313" s="36" t="s">
        <v>37</v>
      </c>
      <c r="B1313" s="31">
        <f t="shared" si="610"/>
        <v>0</v>
      </c>
      <c r="C1313" s="31">
        <f t="shared" si="609"/>
        <v>0</v>
      </c>
      <c r="D1313" s="31">
        <f t="shared" si="609"/>
        <v>0</v>
      </c>
      <c r="E1313" s="31">
        <f t="shared" si="609"/>
        <v>0</v>
      </c>
      <c r="F1313" s="31">
        <f t="shared" si="609"/>
        <v>0</v>
      </c>
      <c r="G1313" s="31">
        <f t="shared" si="609"/>
        <v>0</v>
      </c>
      <c r="H1313" s="31">
        <f t="shared" si="609"/>
        <v>0</v>
      </c>
      <c r="I1313" s="31">
        <f t="shared" si="609"/>
        <v>0</v>
      </c>
      <c r="J1313" s="31">
        <f t="shared" si="609"/>
        <v>0</v>
      </c>
      <c r="K1313" s="31">
        <f t="shared" si="609"/>
        <v>0</v>
      </c>
      <c r="L1313" s="31">
        <f t="shared" si="609"/>
        <v>0</v>
      </c>
      <c r="M1313" s="31">
        <f t="shared" si="609"/>
        <v>0</v>
      </c>
      <c r="N1313" s="31">
        <f t="shared" si="609"/>
        <v>0</v>
      </c>
      <c r="O1313" s="31">
        <f t="shared" si="609"/>
        <v>0</v>
      </c>
      <c r="P1313" s="31">
        <f t="shared" si="609"/>
        <v>0</v>
      </c>
      <c r="Q1313" s="31">
        <f t="shared" si="609"/>
        <v>0</v>
      </c>
      <c r="R1313" s="31">
        <f t="shared" si="609"/>
        <v>0</v>
      </c>
      <c r="S1313" s="31">
        <f t="shared" si="609"/>
        <v>0</v>
      </c>
      <c r="T1313" s="31">
        <f t="shared" si="609"/>
        <v>0</v>
      </c>
      <c r="U1313" s="31">
        <f t="shared" si="609"/>
        <v>0</v>
      </c>
      <c r="V1313" s="31">
        <f t="shared" si="609"/>
        <v>0</v>
      </c>
      <c r="W1313" s="31">
        <f t="shared" si="609"/>
        <v>0</v>
      </c>
      <c r="X1313" s="31">
        <f t="shared" si="609"/>
        <v>0</v>
      </c>
      <c r="Y1313" s="31">
        <f t="shared" si="609"/>
        <v>0</v>
      </c>
      <c r="Z1313" s="31">
        <f t="shared" si="611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12">SUM(B1310:B1313)</f>
        <v>881109000</v>
      </c>
      <c r="C1314" s="39">
        <f t="shared" si="612"/>
        <v>6.9849193096160889E-10</v>
      </c>
      <c r="D1314" s="39">
        <f t="shared" si="612"/>
        <v>881109000</v>
      </c>
      <c r="E1314" s="39">
        <f t="shared" si="612"/>
        <v>26129248.780000001</v>
      </c>
      <c r="F1314" s="39">
        <f t="shared" si="612"/>
        <v>0</v>
      </c>
      <c r="G1314" s="39">
        <f t="shared" si="612"/>
        <v>0</v>
      </c>
      <c r="H1314" s="39">
        <f t="shared" si="612"/>
        <v>0</v>
      </c>
      <c r="I1314" s="39">
        <f t="shared" si="612"/>
        <v>22260839.23</v>
      </c>
      <c r="J1314" s="39">
        <f t="shared" si="612"/>
        <v>0</v>
      </c>
      <c r="K1314" s="39">
        <f t="shared" si="612"/>
        <v>0</v>
      </c>
      <c r="L1314" s="39">
        <f t="shared" si="612"/>
        <v>0</v>
      </c>
      <c r="M1314" s="39">
        <f t="shared" si="612"/>
        <v>22260839.23</v>
      </c>
      <c r="N1314" s="39">
        <f t="shared" si="612"/>
        <v>3795125.95</v>
      </c>
      <c r="O1314" s="39">
        <f t="shared" si="612"/>
        <v>44698</v>
      </c>
      <c r="P1314" s="39">
        <f t="shared" si="612"/>
        <v>28585.599999999999</v>
      </c>
      <c r="Q1314" s="39">
        <f t="shared" si="612"/>
        <v>0</v>
      </c>
      <c r="R1314" s="39">
        <f t="shared" si="612"/>
        <v>0</v>
      </c>
      <c r="S1314" s="39">
        <f t="shared" si="612"/>
        <v>0</v>
      </c>
      <c r="T1314" s="39">
        <f t="shared" si="612"/>
        <v>0</v>
      </c>
      <c r="U1314" s="39">
        <f t="shared" si="612"/>
        <v>0</v>
      </c>
      <c r="V1314" s="39">
        <f t="shared" si="612"/>
        <v>0</v>
      </c>
      <c r="W1314" s="39">
        <f t="shared" si="612"/>
        <v>0</v>
      </c>
      <c r="X1314" s="39">
        <f t="shared" si="612"/>
        <v>0</v>
      </c>
      <c r="Y1314" s="39">
        <f t="shared" si="612"/>
        <v>0</v>
      </c>
      <c r="Z1314" s="39">
        <f t="shared" si="612"/>
        <v>26129248.780000001</v>
      </c>
      <c r="AA1314" s="39">
        <f t="shared" si="612"/>
        <v>854979751.22000003</v>
      </c>
      <c r="AB1314" s="40">
        <f>Z1314/D1314</f>
        <v>2.9654956174548212E-2</v>
      </c>
      <c r="AC1314" s="32"/>
    </row>
    <row r="1315" spans="1:29" s="33" customFormat="1" ht="18" customHeight="1" x14ac:dyDescent="0.25">
      <c r="A1315" s="41" t="s">
        <v>39</v>
      </c>
      <c r="B1315" s="31">
        <f t="shared" si="610"/>
        <v>0</v>
      </c>
      <c r="C1315" s="31">
        <f t="shared" si="609"/>
        <v>0</v>
      </c>
      <c r="D1315" s="31">
        <f t="shared" si="609"/>
        <v>0</v>
      </c>
      <c r="E1315" s="31">
        <f t="shared" si="609"/>
        <v>0</v>
      </c>
      <c r="F1315" s="31">
        <f t="shared" si="609"/>
        <v>0</v>
      </c>
      <c r="G1315" s="31">
        <f t="shared" si="609"/>
        <v>0</v>
      </c>
      <c r="H1315" s="31">
        <f t="shared" si="609"/>
        <v>0</v>
      </c>
      <c r="I1315" s="31">
        <f t="shared" si="609"/>
        <v>0</v>
      </c>
      <c r="J1315" s="31">
        <f t="shared" si="609"/>
        <v>0</v>
      </c>
      <c r="K1315" s="31">
        <f t="shared" si="609"/>
        <v>0</v>
      </c>
      <c r="L1315" s="31">
        <f t="shared" si="609"/>
        <v>0</v>
      </c>
      <c r="M1315" s="31">
        <f t="shared" si="609"/>
        <v>0</v>
      </c>
      <c r="N1315" s="31">
        <f t="shared" si="609"/>
        <v>0</v>
      </c>
      <c r="O1315" s="31">
        <f t="shared" si="609"/>
        <v>0</v>
      </c>
      <c r="P1315" s="31">
        <f t="shared" si="609"/>
        <v>0</v>
      </c>
      <c r="Q1315" s="31">
        <f t="shared" si="609"/>
        <v>0</v>
      </c>
      <c r="R1315" s="31">
        <f t="shared" si="609"/>
        <v>0</v>
      </c>
      <c r="S1315" s="31">
        <f t="shared" si="609"/>
        <v>0</v>
      </c>
      <c r="T1315" s="31">
        <f t="shared" si="609"/>
        <v>0</v>
      </c>
      <c r="U1315" s="31">
        <f t="shared" si="609"/>
        <v>0</v>
      </c>
      <c r="V1315" s="31">
        <f t="shared" si="609"/>
        <v>0</v>
      </c>
      <c r="W1315" s="31">
        <f t="shared" si="609"/>
        <v>0</v>
      </c>
      <c r="X1315" s="31">
        <f t="shared" si="609"/>
        <v>0</v>
      </c>
      <c r="Y1315" s="31">
        <f t="shared" si="609"/>
        <v>0</v>
      </c>
      <c r="Z1315" s="31">
        <f t="shared" ref="Z1315" si="613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14">B1315+B1314</f>
        <v>881109000</v>
      </c>
      <c r="C1316" s="39">
        <f t="shared" si="614"/>
        <v>6.9849193096160889E-10</v>
      </c>
      <c r="D1316" s="39">
        <f t="shared" si="614"/>
        <v>881109000</v>
      </c>
      <c r="E1316" s="39">
        <f t="shared" si="614"/>
        <v>26129248.780000001</v>
      </c>
      <c r="F1316" s="39">
        <f t="shared" si="614"/>
        <v>0</v>
      </c>
      <c r="G1316" s="39">
        <f t="shared" si="614"/>
        <v>0</v>
      </c>
      <c r="H1316" s="39">
        <f t="shared" si="614"/>
        <v>0</v>
      </c>
      <c r="I1316" s="39">
        <f t="shared" si="614"/>
        <v>22260839.23</v>
      </c>
      <c r="J1316" s="39">
        <f t="shared" si="614"/>
        <v>0</v>
      </c>
      <c r="K1316" s="39">
        <f t="shared" si="614"/>
        <v>0</v>
      </c>
      <c r="L1316" s="39">
        <f t="shared" si="614"/>
        <v>0</v>
      </c>
      <c r="M1316" s="39">
        <f t="shared" si="614"/>
        <v>22260839.23</v>
      </c>
      <c r="N1316" s="39">
        <f t="shared" si="614"/>
        <v>3795125.95</v>
      </c>
      <c r="O1316" s="39">
        <f t="shared" si="614"/>
        <v>44698</v>
      </c>
      <c r="P1316" s="39">
        <f t="shared" si="614"/>
        <v>28585.599999999999</v>
      </c>
      <c r="Q1316" s="39">
        <f t="shared" si="614"/>
        <v>0</v>
      </c>
      <c r="R1316" s="39">
        <f t="shared" si="614"/>
        <v>0</v>
      </c>
      <c r="S1316" s="39">
        <f t="shared" si="614"/>
        <v>0</v>
      </c>
      <c r="T1316" s="39">
        <f t="shared" si="614"/>
        <v>0</v>
      </c>
      <c r="U1316" s="39">
        <f t="shared" si="614"/>
        <v>0</v>
      </c>
      <c r="V1316" s="39">
        <f t="shared" si="614"/>
        <v>0</v>
      </c>
      <c r="W1316" s="39">
        <f t="shared" si="614"/>
        <v>0</v>
      </c>
      <c r="X1316" s="39">
        <f t="shared" si="614"/>
        <v>0</v>
      </c>
      <c r="Y1316" s="39">
        <f t="shared" si="614"/>
        <v>0</v>
      </c>
      <c r="Z1316" s="39">
        <f t="shared" si="614"/>
        <v>26129248.780000001</v>
      </c>
      <c r="AA1316" s="39">
        <f t="shared" si="614"/>
        <v>854979751.22000003</v>
      </c>
      <c r="AB1316" s="40">
        <f>Z1316/D1316</f>
        <v>2.9654956174548212E-2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3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5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5">
      <c r="A1321" s="36" t="s">
        <v>35</v>
      </c>
      <c r="B1321" s="31">
        <f>[1]consoCURRENT!E30881</f>
        <v>34306000</v>
      </c>
      <c r="C1321" s="31">
        <f>[1]consoCURRENT!F30881</f>
        <v>6.9849193096160889E-10</v>
      </c>
      <c r="D1321" s="31">
        <f>[1]consoCURRENT!G30881</f>
        <v>34306000</v>
      </c>
      <c r="E1321" s="31">
        <f>[1]consoCURRENT!H30881</f>
        <v>3487151.46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3118805.46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3118805.46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5">SUM(M1321:Y1321)</f>
        <v>3487151.46</v>
      </c>
      <c r="AA1321" s="31">
        <f>D1321-Z1321</f>
        <v>30818848.539999999</v>
      </c>
      <c r="AB1321" s="37">
        <f>Z1321/D1321</f>
        <v>0.10164844225499912</v>
      </c>
      <c r="AC1321" s="32"/>
    </row>
    <row r="1322" spans="1:29" s="33" customFormat="1" ht="18" customHeight="1" x14ac:dyDescent="0.25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5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5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5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16">SUM(B1320:B1323)</f>
        <v>34306000</v>
      </c>
      <c r="C1324" s="39">
        <f t="shared" si="616"/>
        <v>6.9849193096160889E-10</v>
      </c>
      <c r="D1324" s="39">
        <f t="shared" si="616"/>
        <v>34306000</v>
      </c>
      <c r="E1324" s="39">
        <f t="shared" si="616"/>
        <v>3487151.46</v>
      </c>
      <c r="F1324" s="39">
        <f t="shared" si="616"/>
        <v>0</v>
      </c>
      <c r="G1324" s="39">
        <f t="shared" si="616"/>
        <v>0</v>
      </c>
      <c r="H1324" s="39">
        <f t="shared" si="616"/>
        <v>0</v>
      </c>
      <c r="I1324" s="39">
        <f t="shared" si="616"/>
        <v>3118805.46</v>
      </c>
      <c r="J1324" s="39">
        <f t="shared" si="616"/>
        <v>0</v>
      </c>
      <c r="K1324" s="39">
        <f t="shared" si="616"/>
        <v>0</v>
      </c>
      <c r="L1324" s="39">
        <f t="shared" si="616"/>
        <v>0</v>
      </c>
      <c r="M1324" s="39">
        <f t="shared" si="616"/>
        <v>3118805.46</v>
      </c>
      <c r="N1324" s="39">
        <f t="shared" si="616"/>
        <v>368346</v>
      </c>
      <c r="O1324" s="39">
        <f t="shared" si="616"/>
        <v>0</v>
      </c>
      <c r="P1324" s="39">
        <f t="shared" si="616"/>
        <v>0</v>
      </c>
      <c r="Q1324" s="39">
        <f t="shared" si="616"/>
        <v>0</v>
      </c>
      <c r="R1324" s="39">
        <f t="shared" si="616"/>
        <v>0</v>
      </c>
      <c r="S1324" s="39">
        <f t="shared" si="616"/>
        <v>0</v>
      </c>
      <c r="T1324" s="39">
        <f t="shared" si="616"/>
        <v>0</v>
      </c>
      <c r="U1324" s="39">
        <f t="shared" si="616"/>
        <v>0</v>
      </c>
      <c r="V1324" s="39">
        <f t="shared" si="616"/>
        <v>0</v>
      </c>
      <c r="W1324" s="39">
        <f t="shared" si="616"/>
        <v>0</v>
      </c>
      <c r="X1324" s="39">
        <f t="shared" si="616"/>
        <v>0</v>
      </c>
      <c r="Y1324" s="39">
        <f t="shared" si="616"/>
        <v>0</v>
      </c>
      <c r="Z1324" s="39">
        <f t="shared" si="616"/>
        <v>3487151.46</v>
      </c>
      <c r="AA1324" s="39">
        <f t="shared" si="616"/>
        <v>30818848.539999999</v>
      </c>
      <c r="AB1324" s="40">
        <f>Z1324/D1324</f>
        <v>0.10164844225499912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7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8">B1325+B1324</f>
        <v>34306000</v>
      </c>
      <c r="C1326" s="39">
        <f t="shared" si="618"/>
        <v>6.9849193096160889E-10</v>
      </c>
      <c r="D1326" s="39">
        <f t="shared" si="618"/>
        <v>34306000</v>
      </c>
      <c r="E1326" s="39">
        <f t="shared" si="618"/>
        <v>3487151.46</v>
      </c>
      <c r="F1326" s="39">
        <f t="shared" si="618"/>
        <v>0</v>
      </c>
      <c r="G1326" s="39">
        <f t="shared" si="618"/>
        <v>0</v>
      </c>
      <c r="H1326" s="39">
        <f t="shared" si="618"/>
        <v>0</v>
      </c>
      <c r="I1326" s="39">
        <f t="shared" si="618"/>
        <v>3118805.46</v>
      </c>
      <c r="J1326" s="39">
        <f t="shared" si="618"/>
        <v>0</v>
      </c>
      <c r="K1326" s="39">
        <f t="shared" si="618"/>
        <v>0</v>
      </c>
      <c r="L1326" s="39">
        <f t="shared" si="618"/>
        <v>0</v>
      </c>
      <c r="M1326" s="39">
        <f t="shared" si="618"/>
        <v>3118805.46</v>
      </c>
      <c r="N1326" s="39">
        <f t="shared" si="618"/>
        <v>368346</v>
      </c>
      <c r="O1326" s="39">
        <f t="shared" si="618"/>
        <v>0</v>
      </c>
      <c r="P1326" s="39">
        <f t="shared" si="618"/>
        <v>0</v>
      </c>
      <c r="Q1326" s="39">
        <f t="shared" si="618"/>
        <v>0</v>
      </c>
      <c r="R1326" s="39">
        <f t="shared" si="618"/>
        <v>0</v>
      </c>
      <c r="S1326" s="39">
        <f t="shared" si="618"/>
        <v>0</v>
      </c>
      <c r="T1326" s="39">
        <f t="shared" si="618"/>
        <v>0</v>
      </c>
      <c r="U1326" s="39">
        <f t="shared" si="618"/>
        <v>0</v>
      </c>
      <c r="V1326" s="39">
        <f t="shared" si="618"/>
        <v>0</v>
      </c>
      <c r="W1326" s="39">
        <f t="shared" si="618"/>
        <v>0</v>
      </c>
      <c r="X1326" s="39">
        <f t="shared" si="618"/>
        <v>0</v>
      </c>
      <c r="Y1326" s="39">
        <f t="shared" si="618"/>
        <v>0</v>
      </c>
      <c r="Z1326" s="39">
        <f t="shared" si="618"/>
        <v>3487151.46</v>
      </c>
      <c r="AA1326" s="39">
        <f t="shared" si="618"/>
        <v>30818848.539999999</v>
      </c>
      <c r="AB1326" s="40">
        <f>Z1326/D1326</f>
        <v>0.10164844225499912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3">
      <c r="A1329" s="46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5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5">
      <c r="A1331" s="36" t="s">
        <v>35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5404481.9100000001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3132120.36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3132120.36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28585.599999999999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9">SUM(M1331:Y1331)</f>
        <v>5404481.9100000001</v>
      </c>
      <c r="AA1331" s="31">
        <f>D1331-Z1331</f>
        <v>153039518.09</v>
      </c>
      <c r="AB1331" s="37">
        <f>Z1331/D1331</f>
        <v>3.4109729052535911E-2</v>
      </c>
      <c r="AC1331" s="32"/>
    </row>
    <row r="1332" spans="1:29" s="33" customFormat="1" ht="18" customHeight="1" x14ac:dyDescent="0.25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9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5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9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20">SUM(B1330:B1333)</f>
        <v>158444000</v>
      </c>
      <c r="C1334" s="39">
        <f t="shared" si="620"/>
        <v>0</v>
      </c>
      <c r="D1334" s="39">
        <f t="shared" si="620"/>
        <v>158444000</v>
      </c>
      <c r="E1334" s="39">
        <f t="shared" si="620"/>
        <v>5404481.9100000001</v>
      </c>
      <c r="F1334" s="39">
        <f t="shared" si="620"/>
        <v>0</v>
      </c>
      <c r="G1334" s="39">
        <f t="shared" si="620"/>
        <v>0</v>
      </c>
      <c r="H1334" s="39">
        <f t="shared" si="620"/>
        <v>0</v>
      </c>
      <c r="I1334" s="39">
        <f t="shared" si="620"/>
        <v>3132120.36</v>
      </c>
      <c r="J1334" s="39">
        <f t="shared" si="620"/>
        <v>0</v>
      </c>
      <c r="K1334" s="39">
        <f t="shared" si="620"/>
        <v>0</v>
      </c>
      <c r="L1334" s="39">
        <f t="shared" si="620"/>
        <v>0</v>
      </c>
      <c r="M1334" s="39">
        <f t="shared" si="620"/>
        <v>3132120.36</v>
      </c>
      <c r="N1334" s="39">
        <f t="shared" si="620"/>
        <v>2199077.9500000002</v>
      </c>
      <c r="O1334" s="39">
        <f t="shared" si="620"/>
        <v>44698</v>
      </c>
      <c r="P1334" s="39">
        <f t="shared" si="620"/>
        <v>28585.599999999999</v>
      </c>
      <c r="Q1334" s="39">
        <f t="shared" si="620"/>
        <v>0</v>
      </c>
      <c r="R1334" s="39">
        <f t="shared" si="620"/>
        <v>0</v>
      </c>
      <c r="S1334" s="39">
        <f t="shared" si="620"/>
        <v>0</v>
      </c>
      <c r="T1334" s="39">
        <f t="shared" si="620"/>
        <v>0</v>
      </c>
      <c r="U1334" s="39">
        <f t="shared" si="620"/>
        <v>0</v>
      </c>
      <c r="V1334" s="39">
        <f t="shared" si="620"/>
        <v>0</v>
      </c>
      <c r="W1334" s="39">
        <f t="shared" si="620"/>
        <v>0</v>
      </c>
      <c r="X1334" s="39">
        <f t="shared" si="620"/>
        <v>0</v>
      </c>
      <c r="Y1334" s="39">
        <f t="shared" si="620"/>
        <v>0</v>
      </c>
      <c r="Z1334" s="39">
        <f t="shared" si="620"/>
        <v>5404481.9100000001</v>
      </c>
      <c r="AA1334" s="39">
        <f t="shared" si="620"/>
        <v>153039518.09</v>
      </c>
      <c r="AB1334" s="40">
        <f>Z1334/D1334</f>
        <v>3.4109729052535911E-2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21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22">B1335+B1334</f>
        <v>158444000</v>
      </c>
      <c r="C1336" s="39">
        <f t="shared" si="622"/>
        <v>0</v>
      </c>
      <c r="D1336" s="39">
        <f t="shared" si="622"/>
        <v>158444000</v>
      </c>
      <c r="E1336" s="39">
        <f t="shared" si="622"/>
        <v>5404481.9100000001</v>
      </c>
      <c r="F1336" s="39">
        <f t="shared" si="622"/>
        <v>0</v>
      </c>
      <c r="G1336" s="39">
        <f t="shared" si="622"/>
        <v>0</v>
      </c>
      <c r="H1336" s="39">
        <f t="shared" si="622"/>
        <v>0</v>
      </c>
      <c r="I1336" s="39">
        <f t="shared" si="622"/>
        <v>3132120.36</v>
      </c>
      <c r="J1336" s="39">
        <f t="shared" si="622"/>
        <v>0</v>
      </c>
      <c r="K1336" s="39">
        <f t="shared" si="622"/>
        <v>0</v>
      </c>
      <c r="L1336" s="39">
        <f t="shared" si="622"/>
        <v>0</v>
      </c>
      <c r="M1336" s="39">
        <f t="shared" si="622"/>
        <v>3132120.36</v>
      </c>
      <c r="N1336" s="39">
        <f t="shared" si="622"/>
        <v>2199077.9500000002</v>
      </c>
      <c r="O1336" s="39">
        <f t="shared" si="622"/>
        <v>44698</v>
      </c>
      <c r="P1336" s="39">
        <f t="shared" si="622"/>
        <v>28585.599999999999</v>
      </c>
      <c r="Q1336" s="39">
        <f t="shared" si="622"/>
        <v>0</v>
      </c>
      <c r="R1336" s="39">
        <f t="shared" si="622"/>
        <v>0</v>
      </c>
      <c r="S1336" s="39">
        <f t="shared" si="622"/>
        <v>0</v>
      </c>
      <c r="T1336" s="39">
        <f t="shared" si="622"/>
        <v>0</v>
      </c>
      <c r="U1336" s="39">
        <f t="shared" si="622"/>
        <v>0</v>
      </c>
      <c r="V1336" s="39">
        <f t="shared" si="622"/>
        <v>0</v>
      </c>
      <c r="W1336" s="39">
        <f t="shared" si="622"/>
        <v>0</v>
      </c>
      <c r="X1336" s="39">
        <f t="shared" si="622"/>
        <v>0</v>
      </c>
      <c r="Y1336" s="39">
        <f t="shared" si="622"/>
        <v>0</v>
      </c>
      <c r="Z1336" s="39">
        <f t="shared" si="622"/>
        <v>5404481.9100000001</v>
      </c>
      <c r="AA1336" s="39">
        <f t="shared" si="622"/>
        <v>153039518.09</v>
      </c>
      <c r="AB1336" s="40">
        <f>Z1336/D1336</f>
        <v>3.4109729052535911E-2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3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5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5">
      <c r="A1341" s="36" t="s">
        <v>35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17237615.41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16009913.41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16009913.41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23">SUM(M1341:Y1341)</f>
        <v>17237615.41</v>
      </c>
      <c r="AA1341" s="31">
        <f>D1341-Z1341</f>
        <v>671121384.59000003</v>
      </c>
      <c r="AB1341" s="37">
        <f>Z1341/D1341</f>
        <v>2.5041606792385949E-2</v>
      </c>
      <c r="AC1341" s="32"/>
    </row>
    <row r="1342" spans="1:29" s="33" customFormat="1" ht="18" customHeight="1" x14ac:dyDescent="0.25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23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5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24">SUM(B1340:B1343)</f>
        <v>688359000</v>
      </c>
      <c r="C1344" s="39">
        <f t="shared" si="624"/>
        <v>0</v>
      </c>
      <c r="D1344" s="39">
        <f t="shared" si="624"/>
        <v>688359000</v>
      </c>
      <c r="E1344" s="39">
        <f t="shared" si="624"/>
        <v>17237615.41</v>
      </c>
      <c r="F1344" s="39">
        <f t="shared" si="624"/>
        <v>0</v>
      </c>
      <c r="G1344" s="39">
        <f t="shared" si="624"/>
        <v>0</v>
      </c>
      <c r="H1344" s="39">
        <f t="shared" si="624"/>
        <v>0</v>
      </c>
      <c r="I1344" s="39">
        <f t="shared" si="624"/>
        <v>16009913.41</v>
      </c>
      <c r="J1344" s="39">
        <f t="shared" si="624"/>
        <v>0</v>
      </c>
      <c r="K1344" s="39">
        <f t="shared" si="624"/>
        <v>0</v>
      </c>
      <c r="L1344" s="39">
        <f t="shared" si="624"/>
        <v>0</v>
      </c>
      <c r="M1344" s="39">
        <f t="shared" si="624"/>
        <v>16009913.41</v>
      </c>
      <c r="N1344" s="39">
        <f t="shared" si="624"/>
        <v>1227702</v>
      </c>
      <c r="O1344" s="39">
        <f t="shared" si="624"/>
        <v>0</v>
      </c>
      <c r="P1344" s="39">
        <f t="shared" si="624"/>
        <v>0</v>
      </c>
      <c r="Q1344" s="39">
        <f t="shared" si="624"/>
        <v>0</v>
      </c>
      <c r="R1344" s="39">
        <f t="shared" si="624"/>
        <v>0</v>
      </c>
      <c r="S1344" s="39">
        <f t="shared" si="624"/>
        <v>0</v>
      </c>
      <c r="T1344" s="39">
        <f t="shared" si="624"/>
        <v>0</v>
      </c>
      <c r="U1344" s="39">
        <f t="shared" si="624"/>
        <v>0</v>
      </c>
      <c r="V1344" s="39">
        <f t="shared" si="624"/>
        <v>0</v>
      </c>
      <c r="W1344" s="39">
        <f t="shared" si="624"/>
        <v>0</v>
      </c>
      <c r="X1344" s="39">
        <f t="shared" si="624"/>
        <v>0</v>
      </c>
      <c r="Y1344" s="39">
        <f t="shared" si="624"/>
        <v>0</v>
      </c>
      <c r="Z1344" s="39">
        <f t="shared" si="624"/>
        <v>17237615.41</v>
      </c>
      <c r="AA1344" s="39">
        <f t="shared" si="624"/>
        <v>671121384.59000003</v>
      </c>
      <c r="AB1344" s="40">
        <f>Z1344/D1344</f>
        <v>2.5041606792385949E-2</v>
      </c>
      <c r="AC1344" s="32"/>
    </row>
    <row r="1345" spans="1:29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25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6">B1345+B1344</f>
        <v>688359000</v>
      </c>
      <c r="C1346" s="39">
        <f t="shared" si="626"/>
        <v>0</v>
      </c>
      <c r="D1346" s="39">
        <f t="shared" si="626"/>
        <v>688359000</v>
      </c>
      <c r="E1346" s="39">
        <f t="shared" si="626"/>
        <v>17237615.41</v>
      </c>
      <c r="F1346" s="39">
        <f t="shared" si="626"/>
        <v>0</v>
      </c>
      <c r="G1346" s="39">
        <f t="shared" si="626"/>
        <v>0</v>
      </c>
      <c r="H1346" s="39">
        <f t="shared" si="626"/>
        <v>0</v>
      </c>
      <c r="I1346" s="39">
        <f t="shared" si="626"/>
        <v>16009913.41</v>
      </c>
      <c r="J1346" s="39">
        <f t="shared" si="626"/>
        <v>0</v>
      </c>
      <c r="K1346" s="39">
        <f t="shared" si="626"/>
        <v>0</v>
      </c>
      <c r="L1346" s="39">
        <f t="shared" si="626"/>
        <v>0</v>
      </c>
      <c r="M1346" s="39">
        <f t="shared" si="626"/>
        <v>16009913.41</v>
      </c>
      <c r="N1346" s="39">
        <f t="shared" si="626"/>
        <v>1227702</v>
      </c>
      <c r="O1346" s="39">
        <f t="shared" si="626"/>
        <v>0</v>
      </c>
      <c r="P1346" s="39">
        <f t="shared" si="626"/>
        <v>0</v>
      </c>
      <c r="Q1346" s="39">
        <f t="shared" si="626"/>
        <v>0</v>
      </c>
      <c r="R1346" s="39">
        <f t="shared" si="626"/>
        <v>0</v>
      </c>
      <c r="S1346" s="39">
        <f t="shared" si="626"/>
        <v>0</v>
      </c>
      <c r="T1346" s="39">
        <f t="shared" si="626"/>
        <v>0</v>
      </c>
      <c r="U1346" s="39">
        <f t="shared" si="626"/>
        <v>0</v>
      </c>
      <c r="V1346" s="39">
        <f t="shared" si="626"/>
        <v>0</v>
      </c>
      <c r="W1346" s="39">
        <f t="shared" si="626"/>
        <v>0</v>
      </c>
      <c r="X1346" s="39">
        <f t="shared" si="626"/>
        <v>0</v>
      </c>
      <c r="Y1346" s="39">
        <f t="shared" si="626"/>
        <v>0</v>
      </c>
      <c r="Z1346" s="39">
        <f t="shared" si="626"/>
        <v>17237615.41</v>
      </c>
      <c r="AA1346" s="39">
        <f t="shared" si="626"/>
        <v>671121384.59000003</v>
      </c>
      <c r="AB1346" s="40">
        <f>Z1346/D1346</f>
        <v>2.5041606792385949E-2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3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5">
      <c r="A1350" s="36" t="s">
        <v>34</v>
      </c>
      <c r="B1350" s="31">
        <f>B1360+B1370+B1380</f>
        <v>22000000</v>
      </c>
      <c r="C1350" s="31">
        <f t="shared" ref="C1350:Y1350" si="627">C1360+C1370+C1380</f>
        <v>0</v>
      </c>
      <c r="D1350" s="31">
        <f t="shared" si="627"/>
        <v>22000000</v>
      </c>
      <c r="E1350" s="31">
        <f t="shared" si="627"/>
        <v>6747894.1699999999</v>
      </c>
      <c r="F1350" s="31">
        <f t="shared" si="627"/>
        <v>0</v>
      </c>
      <c r="G1350" s="31">
        <f t="shared" si="627"/>
        <v>0</v>
      </c>
      <c r="H1350" s="31">
        <f t="shared" si="627"/>
        <v>0</v>
      </c>
      <c r="I1350" s="31">
        <f t="shared" si="627"/>
        <v>0</v>
      </c>
      <c r="J1350" s="31">
        <f t="shared" si="627"/>
        <v>0</v>
      </c>
      <c r="K1350" s="31">
        <f t="shared" si="627"/>
        <v>0</v>
      </c>
      <c r="L1350" s="31">
        <f t="shared" si="627"/>
        <v>0</v>
      </c>
      <c r="M1350" s="31">
        <f t="shared" si="627"/>
        <v>0</v>
      </c>
      <c r="N1350" s="31">
        <f t="shared" si="627"/>
        <v>1507186.6800000002</v>
      </c>
      <c r="O1350" s="31">
        <f t="shared" si="627"/>
        <v>2020515.19</v>
      </c>
      <c r="P1350" s="31">
        <f t="shared" si="627"/>
        <v>3220192.3</v>
      </c>
      <c r="Q1350" s="31">
        <f t="shared" si="627"/>
        <v>0</v>
      </c>
      <c r="R1350" s="31">
        <f t="shared" si="627"/>
        <v>0</v>
      </c>
      <c r="S1350" s="31">
        <f t="shared" si="627"/>
        <v>0</v>
      </c>
      <c r="T1350" s="31">
        <f t="shared" si="627"/>
        <v>0</v>
      </c>
      <c r="U1350" s="31">
        <f t="shared" si="627"/>
        <v>0</v>
      </c>
      <c r="V1350" s="31">
        <f t="shared" si="627"/>
        <v>0</v>
      </c>
      <c r="W1350" s="31">
        <f t="shared" si="627"/>
        <v>0</v>
      </c>
      <c r="X1350" s="31">
        <f t="shared" si="627"/>
        <v>0</v>
      </c>
      <c r="Y1350" s="31">
        <f t="shared" si="627"/>
        <v>0</v>
      </c>
      <c r="Z1350" s="31">
        <f>SUM(M1350:Y1350)</f>
        <v>6747894.1699999999</v>
      </c>
      <c r="AA1350" s="31">
        <f>D1350-Z1350</f>
        <v>15252105.83</v>
      </c>
      <c r="AB1350" s="37">
        <f>Z1350/D1350</f>
        <v>0.30672246227272726</v>
      </c>
      <c r="AC1350" s="32"/>
    </row>
    <row r="1351" spans="1:29" s="33" customFormat="1" ht="18" customHeight="1" x14ac:dyDescent="0.25">
      <c r="A1351" s="36" t="s">
        <v>35</v>
      </c>
      <c r="B1351" s="31">
        <f t="shared" ref="B1351:Y1353" si="628">B1361+B1371+B1381</f>
        <v>144530000</v>
      </c>
      <c r="C1351" s="31">
        <f t="shared" si="628"/>
        <v>-7.2759576141834259E-12</v>
      </c>
      <c r="D1351" s="31">
        <f t="shared" si="628"/>
        <v>144530000</v>
      </c>
      <c r="E1351" s="31">
        <f t="shared" si="628"/>
        <v>16589177.640000001</v>
      </c>
      <c r="F1351" s="31">
        <f t="shared" si="628"/>
        <v>0</v>
      </c>
      <c r="G1351" s="31">
        <f t="shared" si="628"/>
        <v>0</v>
      </c>
      <c r="H1351" s="31">
        <f t="shared" si="628"/>
        <v>0</v>
      </c>
      <c r="I1351" s="31">
        <f t="shared" si="628"/>
        <v>2062323.1999999997</v>
      </c>
      <c r="J1351" s="31">
        <f t="shared" si="628"/>
        <v>0</v>
      </c>
      <c r="K1351" s="31">
        <f t="shared" si="628"/>
        <v>0</v>
      </c>
      <c r="L1351" s="31">
        <f t="shared" si="628"/>
        <v>0</v>
      </c>
      <c r="M1351" s="31">
        <f t="shared" si="628"/>
        <v>2062323.1999999997</v>
      </c>
      <c r="N1351" s="31">
        <f t="shared" si="628"/>
        <v>10861715.549999999</v>
      </c>
      <c r="O1351" s="31">
        <f t="shared" si="628"/>
        <v>1527389.0099999998</v>
      </c>
      <c r="P1351" s="31">
        <f t="shared" si="628"/>
        <v>2137749.88</v>
      </c>
      <c r="Q1351" s="31">
        <f t="shared" si="628"/>
        <v>0</v>
      </c>
      <c r="R1351" s="31">
        <f t="shared" si="628"/>
        <v>0</v>
      </c>
      <c r="S1351" s="31">
        <f t="shared" si="628"/>
        <v>0</v>
      </c>
      <c r="T1351" s="31">
        <f t="shared" si="628"/>
        <v>0</v>
      </c>
      <c r="U1351" s="31">
        <f t="shared" si="628"/>
        <v>0</v>
      </c>
      <c r="V1351" s="31">
        <f t="shared" si="628"/>
        <v>0</v>
      </c>
      <c r="W1351" s="31">
        <f t="shared" si="628"/>
        <v>0</v>
      </c>
      <c r="X1351" s="31">
        <f t="shared" si="628"/>
        <v>0</v>
      </c>
      <c r="Y1351" s="31">
        <f t="shared" si="628"/>
        <v>0</v>
      </c>
      <c r="Z1351" s="31">
        <f t="shared" ref="Z1351:Z1353" si="629">SUM(M1351:Y1351)</f>
        <v>16589177.639999997</v>
      </c>
      <c r="AA1351" s="31">
        <f>D1351-Z1351</f>
        <v>127940822.36</v>
      </c>
      <c r="AB1351" s="37">
        <f>Z1351/D1351</f>
        <v>0.11478016771604509</v>
      </c>
      <c r="AC1351" s="32"/>
    </row>
    <row r="1352" spans="1:29" s="33" customFormat="1" ht="18" customHeight="1" x14ac:dyDescent="0.25">
      <c r="A1352" s="36" t="s">
        <v>36</v>
      </c>
      <c r="B1352" s="31">
        <f t="shared" si="628"/>
        <v>0</v>
      </c>
      <c r="C1352" s="31">
        <f t="shared" si="628"/>
        <v>0</v>
      </c>
      <c r="D1352" s="31">
        <f t="shared" si="628"/>
        <v>0</v>
      </c>
      <c r="E1352" s="31">
        <f t="shared" si="628"/>
        <v>0</v>
      </c>
      <c r="F1352" s="31">
        <f t="shared" si="628"/>
        <v>0</v>
      </c>
      <c r="G1352" s="31">
        <f t="shared" si="628"/>
        <v>0</v>
      </c>
      <c r="H1352" s="31">
        <f t="shared" si="628"/>
        <v>0</v>
      </c>
      <c r="I1352" s="31">
        <f t="shared" si="628"/>
        <v>0</v>
      </c>
      <c r="J1352" s="31">
        <f t="shared" si="628"/>
        <v>0</v>
      </c>
      <c r="K1352" s="31">
        <f t="shared" si="628"/>
        <v>0</v>
      </c>
      <c r="L1352" s="31">
        <f t="shared" si="628"/>
        <v>0</v>
      </c>
      <c r="M1352" s="31">
        <f t="shared" si="628"/>
        <v>0</v>
      </c>
      <c r="N1352" s="31">
        <f t="shared" si="628"/>
        <v>0</v>
      </c>
      <c r="O1352" s="31">
        <f t="shared" si="628"/>
        <v>0</v>
      </c>
      <c r="P1352" s="31">
        <f t="shared" si="628"/>
        <v>0</v>
      </c>
      <c r="Q1352" s="31">
        <f t="shared" si="628"/>
        <v>0</v>
      </c>
      <c r="R1352" s="31">
        <f t="shared" si="628"/>
        <v>0</v>
      </c>
      <c r="S1352" s="31">
        <f t="shared" si="628"/>
        <v>0</v>
      </c>
      <c r="T1352" s="31">
        <f t="shared" si="628"/>
        <v>0</v>
      </c>
      <c r="U1352" s="31">
        <f t="shared" si="628"/>
        <v>0</v>
      </c>
      <c r="V1352" s="31">
        <f t="shared" si="628"/>
        <v>0</v>
      </c>
      <c r="W1352" s="31">
        <f t="shared" si="628"/>
        <v>0</v>
      </c>
      <c r="X1352" s="31">
        <f t="shared" si="628"/>
        <v>0</v>
      </c>
      <c r="Y1352" s="31">
        <f t="shared" si="628"/>
        <v>0</v>
      </c>
      <c r="Z1352" s="31">
        <f t="shared" si="629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5">
      <c r="A1353" s="36" t="s">
        <v>37</v>
      </c>
      <c r="B1353" s="31">
        <f t="shared" si="628"/>
        <v>0</v>
      </c>
      <c r="C1353" s="31">
        <f t="shared" si="628"/>
        <v>0</v>
      </c>
      <c r="D1353" s="31">
        <f t="shared" si="628"/>
        <v>0</v>
      </c>
      <c r="E1353" s="31">
        <f t="shared" si="628"/>
        <v>0</v>
      </c>
      <c r="F1353" s="31">
        <f t="shared" si="628"/>
        <v>0</v>
      </c>
      <c r="G1353" s="31">
        <f t="shared" si="628"/>
        <v>0</v>
      </c>
      <c r="H1353" s="31">
        <f t="shared" si="628"/>
        <v>0</v>
      </c>
      <c r="I1353" s="31">
        <f t="shared" si="628"/>
        <v>0</v>
      </c>
      <c r="J1353" s="31">
        <f t="shared" si="628"/>
        <v>0</v>
      </c>
      <c r="K1353" s="31">
        <f t="shared" si="628"/>
        <v>0</v>
      </c>
      <c r="L1353" s="31">
        <f t="shared" si="628"/>
        <v>0</v>
      </c>
      <c r="M1353" s="31">
        <f t="shared" si="628"/>
        <v>0</v>
      </c>
      <c r="N1353" s="31">
        <f t="shared" si="628"/>
        <v>0</v>
      </c>
      <c r="O1353" s="31">
        <f t="shared" si="628"/>
        <v>0</v>
      </c>
      <c r="P1353" s="31">
        <f t="shared" si="628"/>
        <v>0</v>
      </c>
      <c r="Q1353" s="31">
        <f t="shared" si="628"/>
        <v>0</v>
      </c>
      <c r="R1353" s="31">
        <f t="shared" si="628"/>
        <v>0</v>
      </c>
      <c r="S1353" s="31">
        <f t="shared" si="628"/>
        <v>0</v>
      </c>
      <c r="T1353" s="31">
        <f t="shared" si="628"/>
        <v>0</v>
      </c>
      <c r="U1353" s="31">
        <f t="shared" si="628"/>
        <v>0</v>
      </c>
      <c r="V1353" s="31">
        <f t="shared" si="628"/>
        <v>0</v>
      </c>
      <c r="W1353" s="31">
        <f t="shared" si="628"/>
        <v>0</v>
      </c>
      <c r="X1353" s="31">
        <f t="shared" si="628"/>
        <v>0</v>
      </c>
      <c r="Y1353" s="31">
        <f t="shared" si="628"/>
        <v>0</v>
      </c>
      <c r="Z1353" s="31">
        <f t="shared" si="629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" si="630">SUM(B1350:B1353)</f>
        <v>166530000</v>
      </c>
      <c r="C1354" s="39">
        <f t="shared" ref="C1354:AA1354" si="631">SUM(C1350:C1353)</f>
        <v>-7.2759576141834259E-12</v>
      </c>
      <c r="D1354" s="39">
        <f t="shared" si="631"/>
        <v>166530000</v>
      </c>
      <c r="E1354" s="39">
        <f t="shared" si="631"/>
        <v>23337071.810000002</v>
      </c>
      <c r="F1354" s="39">
        <f t="shared" si="631"/>
        <v>0</v>
      </c>
      <c r="G1354" s="39">
        <f t="shared" si="631"/>
        <v>0</v>
      </c>
      <c r="H1354" s="39">
        <f t="shared" si="631"/>
        <v>0</v>
      </c>
      <c r="I1354" s="39">
        <f t="shared" si="631"/>
        <v>2062323.1999999997</v>
      </c>
      <c r="J1354" s="39">
        <f t="shared" si="631"/>
        <v>0</v>
      </c>
      <c r="K1354" s="39">
        <f t="shared" si="631"/>
        <v>0</v>
      </c>
      <c r="L1354" s="39">
        <f t="shared" si="631"/>
        <v>0</v>
      </c>
      <c r="M1354" s="39">
        <f t="shared" si="631"/>
        <v>2062323.1999999997</v>
      </c>
      <c r="N1354" s="39">
        <f t="shared" si="631"/>
        <v>12368902.229999999</v>
      </c>
      <c r="O1354" s="39">
        <f t="shared" si="631"/>
        <v>3547904.1999999997</v>
      </c>
      <c r="P1354" s="39">
        <f t="shared" si="631"/>
        <v>5357942.18</v>
      </c>
      <c r="Q1354" s="39">
        <f t="shared" si="631"/>
        <v>0</v>
      </c>
      <c r="R1354" s="39">
        <f t="shared" si="631"/>
        <v>0</v>
      </c>
      <c r="S1354" s="39">
        <f t="shared" si="631"/>
        <v>0</v>
      </c>
      <c r="T1354" s="39">
        <f t="shared" si="631"/>
        <v>0</v>
      </c>
      <c r="U1354" s="39">
        <f t="shared" si="631"/>
        <v>0</v>
      </c>
      <c r="V1354" s="39">
        <f t="shared" si="631"/>
        <v>0</v>
      </c>
      <c r="W1354" s="39">
        <f t="shared" si="631"/>
        <v>0</v>
      </c>
      <c r="X1354" s="39">
        <f t="shared" si="631"/>
        <v>0</v>
      </c>
      <c r="Y1354" s="39">
        <f t="shared" si="631"/>
        <v>0</v>
      </c>
      <c r="Z1354" s="39">
        <f t="shared" si="631"/>
        <v>23337071.809999995</v>
      </c>
      <c r="AA1354" s="39">
        <f t="shared" si="631"/>
        <v>143192928.19</v>
      </c>
      <c r="AB1354" s="40">
        <f>Z1354/D1354</f>
        <v>0.14013734348165494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32">B1365+B1375+B1385</f>
        <v>0</v>
      </c>
      <c r="C1355" s="31">
        <f t="shared" si="632"/>
        <v>0</v>
      </c>
      <c r="D1355" s="31">
        <f t="shared" si="632"/>
        <v>0</v>
      </c>
      <c r="E1355" s="31">
        <f t="shared" si="632"/>
        <v>0</v>
      </c>
      <c r="F1355" s="31">
        <f t="shared" si="632"/>
        <v>0</v>
      </c>
      <c r="G1355" s="31">
        <f t="shared" si="632"/>
        <v>0</v>
      </c>
      <c r="H1355" s="31">
        <f t="shared" si="632"/>
        <v>0</v>
      </c>
      <c r="I1355" s="31">
        <f t="shared" si="632"/>
        <v>0</v>
      </c>
      <c r="J1355" s="31">
        <f t="shared" si="632"/>
        <v>0</v>
      </c>
      <c r="K1355" s="31">
        <f t="shared" si="632"/>
        <v>0</v>
      </c>
      <c r="L1355" s="31">
        <f t="shared" si="632"/>
        <v>0</v>
      </c>
      <c r="M1355" s="31">
        <f t="shared" si="632"/>
        <v>0</v>
      </c>
      <c r="N1355" s="31">
        <f t="shared" si="632"/>
        <v>0</v>
      </c>
      <c r="O1355" s="31">
        <f t="shared" si="632"/>
        <v>0</v>
      </c>
      <c r="P1355" s="31">
        <f t="shared" si="632"/>
        <v>0</v>
      </c>
      <c r="Q1355" s="31">
        <f t="shared" si="632"/>
        <v>0</v>
      </c>
      <c r="R1355" s="31">
        <f t="shared" si="632"/>
        <v>0</v>
      </c>
      <c r="S1355" s="31">
        <f t="shared" si="632"/>
        <v>0</v>
      </c>
      <c r="T1355" s="31">
        <f t="shared" si="632"/>
        <v>0</v>
      </c>
      <c r="U1355" s="31">
        <f t="shared" si="632"/>
        <v>0</v>
      </c>
      <c r="V1355" s="31">
        <f t="shared" si="632"/>
        <v>0</v>
      </c>
      <c r="W1355" s="31">
        <f t="shared" si="632"/>
        <v>0</v>
      </c>
      <c r="X1355" s="31">
        <f t="shared" si="632"/>
        <v>0</v>
      </c>
      <c r="Y1355" s="31">
        <f t="shared" si="632"/>
        <v>0</v>
      </c>
      <c r="Z1355" s="31">
        <f t="shared" ref="Z1355" si="63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34">B1355+B1354</f>
        <v>166530000</v>
      </c>
      <c r="C1356" s="39">
        <f t="shared" si="634"/>
        <v>-7.2759576141834259E-12</v>
      </c>
      <c r="D1356" s="39">
        <f t="shared" si="634"/>
        <v>166530000</v>
      </c>
      <c r="E1356" s="39">
        <f t="shared" si="634"/>
        <v>23337071.810000002</v>
      </c>
      <c r="F1356" s="39">
        <f t="shared" si="634"/>
        <v>0</v>
      </c>
      <c r="G1356" s="39">
        <f t="shared" si="634"/>
        <v>0</v>
      </c>
      <c r="H1356" s="39">
        <f t="shared" si="634"/>
        <v>0</v>
      </c>
      <c r="I1356" s="39">
        <f t="shared" si="634"/>
        <v>2062323.1999999997</v>
      </c>
      <c r="J1356" s="39">
        <f t="shared" si="634"/>
        <v>0</v>
      </c>
      <c r="K1356" s="39">
        <f t="shared" si="634"/>
        <v>0</v>
      </c>
      <c r="L1356" s="39">
        <f t="shared" si="634"/>
        <v>0</v>
      </c>
      <c r="M1356" s="39">
        <f t="shared" si="634"/>
        <v>2062323.1999999997</v>
      </c>
      <c r="N1356" s="39">
        <f t="shared" si="634"/>
        <v>12368902.229999999</v>
      </c>
      <c r="O1356" s="39">
        <f t="shared" si="634"/>
        <v>3547904.1999999997</v>
      </c>
      <c r="P1356" s="39">
        <f t="shared" si="634"/>
        <v>5357942.18</v>
      </c>
      <c r="Q1356" s="39">
        <f t="shared" si="634"/>
        <v>0</v>
      </c>
      <c r="R1356" s="39">
        <f t="shared" si="634"/>
        <v>0</v>
      </c>
      <c r="S1356" s="39">
        <f t="shared" si="634"/>
        <v>0</v>
      </c>
      <c r="T1356" s="39">
        <f t="shared" si="634"/>
        <v>0</v>
      </c>
      <c r="U1356" s="39">
        <f t="shared" si="634"/>
        <v>0</v>
      </c>
      <c r="V1356" s="39">
        <f t="shared" si="634"/>
        <v>0</v>
      </c>
      <c r="W1356" s="39">
        <f t="shared" si="634"/>
        <v>0</v>
      </c>
      <c r="X1356" s="39">
        <f t="shared" si="634"/>
        <v>0</v>
      </c>
      <c r="Y1356" s="39">
        <f t="shared" si="634"/>
        <v>0</v>
      </c>
      <c r="Z1356" s="39">
        <f t="shared" si="634"/>
        <v>23337071.809999995</v>
      </c>
      <c r="AA1356" s="39">
        <f t="shared" si="634"/>
        <v>143192928.19</v>
      </c>
      <c r="AB1356" s="40">
        <f>Z1356/D1356</f>
        <v>0.14013734348165494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23337071.809999999</v>
      </c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3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5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6747894.1699999999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3220192.3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6747894.1699999999</v>
      </c>
      <c r="AA1360" s="31">
        <f>D1360-Z1360</f>
        <v>15252105.83</v>
      </c>
      <c r="AB1360" s="37">
        <f>Z1360/D1360</f>
        <v>0.30672246227272726</v>
      </c>
      <c r="AC1360" s="32"/>
    </row>
    <row r="1361" spans="1:29" s="33" customFormat="1" ht="18" customHeight="1" x14ac:dyDescent="0.25">
      <c r="A1361" s="36" t="s">
        <v>35</v>
      </c>
      <c r="B1361" s="31">
        <f>[1]consoCURRENT!E31733</f>
        <v>67840000</v>
      </c>
      <c r="C1361" s="31">
        <f>[1]consoCURRENT!F31733</f>
        <v>0</v>
      </c>
      <c r="D1361" s="31">
        <f>[1]consoCURRENT!G31733</f>
        <v>67840000</v>
      </c>
      <c r="E1361" s="31">
        <f>[1]consoCURRENT!H31733</f>
        <v>12309098.550000001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1726212.6099999999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1726212.6099999999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244620.49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5">SUM(M1361:Y1361)</f>
        <v>12309098.549999999</v>
      </c>
      <c r="AA1361" s="31">
        <f>D1361-Z1361</f>
        <v>55530901.450000003</v>
      </c>
      <c r="AB1361" s="37">
        <f>Z1361/D1361</f>
        <v>0.18144308004127357</v>
      </c>
      <c r="AC1361" s="32"/>
    </row>
    <row r="1362" spans="1:29" s="33" customFormat="1" ht="18" customHeight="1" x14ac:dyDescent="0.25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5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36">SUM(B1360:B1363)</f>
        <v>89840000</v>
      </c>
      <c r="C1364" s="39">
        <f t="shared" si="636"/>
        <v>0</v>
      </c>
      <c r="D1364" s="39">
        <f t="shared" si="636"/>
        <v>89840000</v>
      </c>
      <c r="E1364" s="39">
        <f t="shared" si="636"/>
        <v>19056992.719999999</v>
      </c>
      <c r="F1364" s="39">
        <f t="shared" si="636"/>
        <v>0</v>
      </c>
      <c r="G1364" s="39">
        <f t="shared" si="636"/>
        <v>0</v>
      </c>
      <c r="H1364" s="39">
        <f t="shared" si="636"/>
        <v>0</v>
      </c>
      <c r="I1364" s="39">
        <f t="shared" si="636"/>
        <v>1726212.6099999999</v>
      </c>
      <c r="J1364" s="39">
        <f t="shared" si="636"/>
        <v>0</v>
      </c>
      <c r="K1364" s="39">
        <f t="shared" si="636"/>
        <v>0</v>
      </c>
      <c r="L1364" s="39">
        <f t="shared" si="636"/>
        <v>0</v>
      </c>
      <c r="M1364" s="39">
        <f t="shared" si="636"/>
        <v>1726212.6099999999</v>
      </c>
      <c r="N1364" s="39">
        <f t="shared" si="636"/>
        <v>11331575.559999999</v>
      </c>
      <c r="O1364" s="39">
        <f t="shared" si="636"/>
        <v>2534391.7599999998</v>
      </c>
      <c r="P1364" s="39">
        <f t="shared" si="636"/>
        <v>3464812.79</v>
      </c>
      <c r="Q1364" s="39">
        <f t="shared" si="636"/>
        <v>0</v>
      </c>
      <c r="R1364" s="39">
        <f t="shared" si="636"/>
        <v>0</v>
      </c>
      <c r="S1364" s="39">
        <f t="shared" si="636"/>
        <v>0</v>
      </c>
      <c r="T1364" s="39">
        <f t="shared" si="636"/>
        <v>0</v>
      </c>
      <c r="U1364" s="39">
        <f t="shared" si="636"/>
        <v>0</v>
      </c>
      <c r="V1364" s="39">
        <f t="shared" si="636"/>
        <v>0</v>
      </c>
      <c r="W1364" s="39">
        <f t="shared" si="636"/>
        <v>0</v>
      </c>
      <c r="X1364" s="39">
        <f t="shared" si="636"/>
        <v>0</v>
      </c>
      <c r="Y1364" s="39">
        <f t="shared" si="636"/>
        <v>0</v>
      </c>
      <c r="Z1364" s="39">
        <f t="shared" si="636"/>
        <v>19056992.719999999</v>
      </c>
      <c r="AA1364" s="39">
        <f t="shared" si="636"/>
        <v>70783007.280000001</v>
      </c>
      <c r="AB1364" s="40">
        <f>Z1364/D1364</f>
        <v>0.21212146838824575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38">B1365+B1364</f>
        <v>89840000</v>
      </c>
      <c r="C1366" s="39">
        <f t="shared" si="638"/>
        <v>0</v>
      </c>
      <c r="D1366" s="39">
        <f t="shared" si="638"/>
        <v>89840000</v>
      </c>
      <c r="E1366" s="39">
        <f t="shared" si="638"/>
        <v>19056992.719999999</v>
      </c>
      <c r="F1366" s="39">
        <f t="shared" si="638"/>
        <v>0</v>
      </c>
      <c r="G1366" s="39">
        <f t="shared" si="638"/>
        <v>0</v>
      </c>
      <c r="H1366" s="39">
        <f t="shared" si="638"/>
        <v>0</v>
      </c>
      <c r="I1366" s="39">
        <f t="shared" si="638"/>
        <v>1726212.6099999999</v>
      </c>
      <c r="J1366" s="39">
        <f t="shared" si="638"/>
        <v>0</v>
      </c>
      <c r="K1366" s="39">
        <f t="shared" si="638"/>
        <v>0</v>
      </c>
      <c r="L1366" s="39">
        <f t="shared" si="638"/>
        <v>0</v>
      </c>
      <c r="M1366" s="39">
        <f t="shared" si="638"/>
        <v>1726212.6099999999</v>
      </c>
      <c r="N1366" s="39">
        <f t="shared" si="638"/>
        <v>11331575.559999999</v>
      </c>
      <c r="O1366" s="39">
        <f t="shared" si="638"/>
        <v>2534391.7599999998</v>
      </c>
      <c r="P1366" s="39">
        <f t="shared" si="638"/>
        <v>3464812.79</v>
      </c>
      <c r="Q1366" s="39">
        <f t="shared" si="638"/>
        <v>0</v>
      </c>
      <c r="R1366" s="39">
        <f t="shared" si="638"/>
        <v>0</v>
      </c>
      <c r="S1366" s="39">
        <f t="shared" si="638"/>
        <v>0</v>
      </c>
      <c r="T1366" s="39">
        <f t="shared" si="638"/>
        <v>0</v>
      </c>
      <c r="U1366" s="39">
        <f t="shared" si="638"/>
        <v>0</v>
      </c>
      <c r="V1366" s="39">
        <f t="shared" si="638"/>
        <v>0</v>
      </c>
      <c r="W1366" s="39">
        <f t="shared" si="638"/>
        <v>0</v>
      </c>
      <c r="X1366" s="39">
        <f t="shared" si="638"/>
        <v>0</v>
      </c>
      <c r="Y1366" s="39">
        <f t="shared" si="638"/>
        <v>0</v>
      </c>
      <c r="Z1366" s="39">
        <f t="shared" si="638"/>
        <v>19056992.719999999</v>
      </c>
      <c r="AA1366" s="39">
        <f t="shared" si="638"/>
        <v>70783007.280000001</v>
      </c>
      <c r="AB1366" s="40">
        <f>Z1366/D1366</f>
        <v>0.21212146838824575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3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5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5">
      <c r="A1371" s="36" t="s">
        <v>35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9">SUM(M1371:Y1371)</f>
        <v>0</v>
      </c>
      <c r="AA1371" s="31">
        <f>D1371-Z1371</f>
        <v>52349000</v>
      </c>
      <c r="AB1371" s="37">
        <f>Z1371/D1371</f>
        <v>0</v>
      </c>
      <c r="AC1371" s="32"/>
    </row>
    <row r="1372" spans="1:29" s="33" customFormat="1" ht="18" customHeight="1" x14ac:dyDescent="0.25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9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5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9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40">SUM(B1370:B1373)</f>
        <v>52349000</v>
      </c>
      <c r="C1374" s="39">
        <f t="shared" si="640"/>
        <v>0</v>
      </c>
      <c r="D1374" s="39">
        <f t="shared" si="640"/>
        <v>52349000</v>
      </c>
      <c r="E1374" s="39">
        <f t="shared" si="640"/>
        <v>0</v>
      </c>
      <c r="F1374" s="39">
        <f t="shared" si="640"/>
        <v>0</v>
      </c>
      <c r="G1374" s="39">
        <f t="shared" si="640"/>
        <v>0</v>
      </c>
      <c r="H1374" s="39">
        <f t="shared" si="640"/>
        <v>0</v>
      </c>
      <c r="I1374" s="39">
        <f t="shared" si="640"/>
        <v>0</v>
      </c>
      <c r="J1374" s="39">
        <f t="shared" si="640"/>
        <v>0</v>
      </c>
      <c r="K1374" s="39">
        <f t="shared" si="640"/>
        <v>0</v>
      </c>
      <c r="L1374" s="39">
        <f t="shared" si="640"/>
        <v>0</v>
      </c>
      <c r="M1374" s="39">
        <f t="shared" si="640"/>
        <v>0</v>
      </c>
      <c r="N1374" s="39">
        <f t="shared" si="640"/>
        <v>0</v>
      </c>
      <c r="O1374" s="39">
        <f t="shared" si="640"/>
        <v>0</v>
      </c>
      <c r="P1374" s="39">
        <f t="shared" si="640"/>
        <v>0</v>
      </c>
      <c r="Q1374" s="39">
        <f t="shared" si="640"/>
        <v>0</v>
      </c>
      <c r="R1374" s="39">
        <f t="shared" si="640"/>
        <v>0</v>
      </c>
      <c r="S1374" s="39">
        <f t="shared" si="640"/>
        <v>0</v>
      </c>
      <c r="T1374" s="39">
        <f t="shared" si="640"/>
        <v>0</v>
      </c>
      <c r="U1374" s="39">
        <f t="shared" si="640"/>
        <v>0</v>
      </c>
      <c r="V1374" s="39">
        <f t="shared" si="640"/>
        <v>0</v>
      </c>
      <c r="W1374" s="39">
        <f t="shared" si="640"/>
        <v>0</v>
      </c>
      <c r="X1374" s="39">
        <f t="shared" si="640"/>
        <v>0</v>
      </c>
      <c r="Y1374" s="39">
        <f t="shared" si="640"/>
        <v>0</v>
      </c>
      <c r="Z1374" s="39">
        <f t="shared" si="640"/>
        <v>0</v>
      </c>
      <c r="AA1374" s="39">
        <f t="shared" si="640"/>
        <v>52349000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41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42">B1375+B1374</f>
        <v>52349000</v>
      </c>
      <c r="C1376" s="39">
        <f t="shared" si="642"/>
        <v>0</v>
      </c>
      <c r="D1376" s="39">
        <f t="shared" si="642"/>
        <v>52349000</v>
      </c>
      <c r="E1376" s="39">
        <f t="shared" si="642"/>
        <v>0</v>
      </c>
      <c r="F1376" s="39">
        <f t="shared" si="642"/>
        <v>0</v>
      </c>
      <c r="G1376" s="39">
        <f t="shared" si="642"/>
        <v>0</v>
      </c>
      <c r="H1376" s="39">
        <f t="shared" si="642"/>
        <v>0</v>
      </c>
      <c r="I1376" s="39">
        <f t="shared" si="642"/>
        <v>0</v>
      </c>
      <c r="J1376" s="39">
        <f t="shared" si="642"/>
        <v>0</v>
      </c>
      <c r="K1376" s="39">
        <f t="shared" si="642"/>
        <v>0</v>
      </c>
      <c r="L1376" s="39">
        <f t="shared" si="642"/>
        <v>0</v>
      </c>
      <c r="M1376" s="39">
        <f t="shared" si="642"/>
        <v>0</v>
      </c>
      <c r="N1376" s="39">
        <f t="shared" si="642"/>
        <v>0</v>
      </c>
      <c r="O1376" s="39">
        <f t="shared" si="642"/>
        <v>0</v>
      </c>
      <c r="P1376" s="39">
        <f t="shared" si="642"/>
        <v>0</v>
      </c>
      <c r="Q1376" s="39">
        <f t="shared" si="642"/>
        <v>0</v>
      </c>
      <c r="R1376" s="39">
        <f t="shared" si="642"/>
        <v>0</v>
      </c>
      <c r="S1376" s="39">
        <f t="shared" si="642"/>
        <v>0</v>
      </c>
      <c r="T1376" s="39">
        <f t="shared" si="642"/>
        <v>0</v>
      </c>
      <c r="U1376" s="39">
        <f t="shared" si="642"/>
        <v>0</v>
      </c>
      <c r="V1376" s="39">
        <f t="shared" si="642"/>
        <v>0</v>
      </c>
      <c r="W1376" s="39">
        <f t="shared" si="642"/>
        <v>0</v>
      </c>
      <c r="X1376" s="39">
        <f t="shared" si="642"/>
        <v>0</v>
      </c>
      <c r="Y1376" s="39">
        <f t="shared" si="642"/>
        <v>0</v>
      </c>
      <c r="Z1376" s="39">
        <f t="shared" si="642"/>
        <v>0</v>
      </c>
      <c r="AA1376" s="39">
        <f t="shared" si="642"/>
        <v>52349000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3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5">
      <c r="A1380" s="36" t="s">
        <v>34</v>
      </c>
      <c r="B1380" s="31">
        <f t="shared" ref="B1380:Q1383" si="643">B1390+B1400+B1410+B1420+B1430+B1440+B1450+B1460+B1470+B1480+B1490+B1500+B1510+B1520+B1530+B1540+B1550</f>
        <v>0</v>
      </c>
      <c r="C1380" s="31">
        <f t="shared" si="643"/>
        <v>0</v>
      </c>
      <c r="D1380" s="31">
        <f>D1390+D1400+D1410+D1420+D1430+D1440+D1450+D1460+D1470+D1480+D1490+D1500+D1510+D1520+D1530+D1540+D1550</f>
        <v>0</v>
      </c>
      <c r="E1380" s="31">
        <f t="shared" ref="E1380:Y1383" si="644">E1390+E1400+E1410+E1420+E1430+E1440+E1450+E1460+E1470+E1480+E1490+E1500+E1510+E1520+E1530+E1540+E1550</f>
        <v>0</v>
      </c>
      <c r="F1380" s="31">
        <f t="shared" si="644"/>
        <v>0</v>
      </c>
      <c r="G1380" s="31">
        <f t="shared" si="644"/>
        <v>0</v>
      </c>
      <c r="H1380" s="31">
        <f t="shared" si="644"/>
        <v>0</v>
      </c>
      <c r="I1380" s="31">
        <f t="shared" si="644"/>
        <v>0</v>
      </c>
      <c r="J1380" s="31">
        <f t="shared" si="644"/>
        <v>0</v>
      </c>
      <c r="K1380" s="31">
        <f t="shared" si="644"/>
        <v>0</v>
      </c>
      <c r="L1380" s="31">
        <f t="shared" si="644"/>
        <v>0</v>
      </c>
      <c r="M1380" s="31">
        <f t="shared" si="644"/>
        <v>0</v>
      </c>
      <c r="N1380" s="31">
        <f t="shared" si="644"/>
        <v>0</v>
      </c>
      <c r="O1380" s="31">
        <f t="shared" si="644"/>
        <v>0</v>
      </c>
      <c r="P1380" s="31">
        <f t="shared" si="644"/>
        <v>0</v>
      </c>
      <c r="Q1380" s="31">
        <f t="shared" si="644"/>
        <v>0</v>
      </c>
      <c r="R1380" s="31">
        <f t="shared" si="644"/>
        <v>0</v>
      </c>
      <c r="S1380" s="31">
        <f t="shared" si="644"/>
        <v>0</v>
      </c>
      <c r="T1380" s="31">
        <f t="shared" si="644"/>
        <v>0</v>
      </c>
      <c r="U1380" s="31">
        <f t="shared" si="644"/>
        <v>0</v>
      </c>
      <c r="V1380" s="31">
        <f t="shared" si="644"/>
        <v>0</v>
      </c>
      <c r="W1380" s="31">
        <f t="shared" si="644"/>
        <v>0</v>
      </c>
      <c r="X1380" s="31">
        <f t="shared" si="644"/>
        <v>0</v>
      </c>
      <c r="Y1380" s="31">
        <f t="shared" si="644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5">
      <c r="A1381" s="36" t="s">
        <v>35</v>
      </c>
      <c r="B1381" s="31">
        <f t="shared" si="643"/>
        <v>24341000</v>
      </c>
      <c r="C1381" s="31">
        <f t="shared" si="643"/>
        <v>-7.2759576141834259E-12</v>
      </c>
      <c r="D1381" s="31">
        <f t="shared" si="643"/>
        <v>24341000</v>
      </c>
      <c r="E1381" s="31">
        <f t="shared" si="643"/>
        <v>4280079.09</v>
      </c>
      <c r="F1381" s="31">
        <f t="shared" si="643"/>
        <v>0</v>
      </c>
      <c r="G1381" s="31">
        <f t="shared" si="643"/>
        <v>0</v>
      </c>
      <c r="H1381" s="31">
        <f t="shared" si="643"/>
        <v>0</v>
      </c>
      <c r="I1381" s="31">
        <f t="shared" si="643"/>
        <v>336110.58999999997</v>
      </c>
      <c r="J1381" s="31">
        <f t="shared" si="643"/>
        <v>0</v>
      </c>
      <c r="K1381" s="31">
        <f t="shared" si="643"/>
        <v>0</v>
      </c>
      <c r="L1381" s="31">
        <f t="shared" si="643"/>
        <v>0</v>
      </c>
      <c r="M1381" s="31">
        <f t="shared" si="643"/>
        <v>336110.58999999997</v>
      </c>
      <c r="N1381" s="31">
        <f t="shared" si="643"/>
        <v>1037326.67</v>
      </c>
      <c r="O1381" s="31">
        <f t="shared" si="643"/>
        <v>1013512.4399999998</v>
      </c>
      <c r="P1381" s="31">
        <f t="shared" si="643"/>
        <v>1893129.39</v>
      </c>
      <c r="Q1381" s="31">
        <f t="shared" si="643"/>
        <v>0</v>
      </c>
      <c r="R1381" s="31">
        <f t="shared" si="644"/>
        <v>0</v>
      </c>
      <c r="S1381" s="31">
        <f t="shared" si="644"/>
        <v>0</v>
      </c>
      <c r="T1381" s="31">
        <f t="shared" si="644"/>
        <v>0</v>
      </c>
      <c r="U1381" s="31">
        <f t="shared" si="644"/>
        <v>0</v>
      </c>
      <c r="V1381" s="31">
        <f t="shared" si="644"/>
        <v>0</v>
      </c>
      <c r="W1381" s="31">
        <f t="shared" si="644"/>
        <v>0</v>
      </c>
      <c r="X1381" s="31">
        <f t="shared" si="644"/>
        <v>0</v>
      </c>
      <c r="Y1381" s="31">
        <f t="shared" si="644"/>
        <v>0</v>
      </c>
      <c r="Z1381" s="31">
        <f t="shared" ref="Z1381:Z1383" si="645">SUM(M1381:Y1381)</f>
        <v>4280079.09</v>
      </c>
      <c r="AA1381" s="31">
        <f>D1381-Z1381</f>
        <v>20060920.91</v>
      </c>
      <c r="AB1381" s="37">
        <f>Z1381/D1381</f>
        <v>0.17583826013721704</v>
      </c>
      <c r="AC1381" s="32"/>
    </row>
    <row r="1382" spans="1:29" s="33" customFormat="1" ht="18" customHeight="1" x14ac:dyDescent="0.25">
      <c r="A1382" s="36" t="s">
        <v>36</v>
      </c>
      <c r="B1382" s="31">
        <f t="shared" si="643"/>
        <v>0</v>
      </c>
      <c r="C1382" s="31">
        <f t="shared" si="643"/>
        <v>0</v>
      </c>
      <c r="D1382" s="31">
        <f t="shared" si="643"/>
        <v>0</v>
      </c>
      <c r="E1382" s="31">
        <f t="shared" si="643"/>
        <v>0</v>
      </c>
      <c r="F1382" s="31">
        <f t="shared" si="643"/>
        <v>0</v>
      </c>
      <c r="G1382" s="31">
        <f t="shared" si="643"/>
        <v>0</v>
      </c>
      <c r="H1382" s="31">
        <f t="shared" si="643"/>
        <v>0</v>
      </c>
      <c r="I1382" s="31">
        <f t="shared" si="643"/>
        <v>0</v>
      </c>
      <c r="J1382" s="31">
        <f t="shared" si="643"/>
        <v>0</v>
      </c>
      <c r="K1382" s="31">
        <f t="shared" si="643"/>
        <v>0</v>
      </c>
      <c r="L1382" s="31">
        <f t="shared" si="643"/>
        <v>0</v>
      </c>
      <c r="M1382" s="31">
        <f t="shared" si="643"/>
        <v>0</v>
      </c>
      <c r="N1382" s="31">
        <f t="shared" si="643"/>
        <v>0</v>
      </c>
      <c r="O1382" s="31">
        <f t="shared" si="643"/>
        <v>0</v>
      </c>
      <c r="P1382" s="31">
        <f t="shared" si="643"/>
        <v>0</v>
      </c>
      <c r="Q1382" s="31">
        <f t="shared" si="643"/>
        <v>0</v>
      </c>
      <c r="R1382" s="31">
        <f t="shared" si="644"/>
        <v>0</v>
      </c>
      <c r="S1382" s="31">
        <f t="shared" si="644"/>
        <v>0</v>
      </c>
      <c r="T1382" s="31">
        <f t="shared" si="644"/>
        <v>0</v>
      </c>
      <c r="U1382" s="31">
        <f t="shared" si="644"/>
        <v>0</v>
      </c>
      <c r="V1382" s="31">
        <f t="shared" si="644"/>
        <v>0</v>
      </c>
      <c r="W1382" s="31">
        <f t="shared" si="644"/>
        <v>0</v>
      </c>
      <c r="X1382" s="31">
        <f t="shared" si="644"/>
        <v>0</v>
      </c>
      <c r="Y1382" s="31">
        <f t="shared" si="644"/>
        <v>0</v>
      </c>
      <c r="Z1382" s="31">
        <f t="shared" si="645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5">
      <c r="A1383" s="36" t="s">
        <v>37</v>
      </c>
      <c r="B1383" s="31">
        <f t="shared" si="643"/>
        <v>0</v>
      </c>
      <c r="C1383" s="31">
        <f t="shared" si="643"/>
        <v>0</v>
      </c>
      <c r="D1383" s="31">
        <f t="shared" si="643"/>
        <v>0</v>
      </c>
      <c r="E1383" s="31">
        <f t="shared" si="643"/>
        <v>0</v>
      </c>
      <c r="F1383" s="31">
        <f t="shared" si="643"/>
        <v>0</v>
      </c>
      <c r="G1383" s="31">
        <f t="shared" si="643"/>
        <v>0</v>
      </c>
      <c r="H1383" s="31">
        <f t="shared" si="643"/>
        <v>0</v>
      </c>
      <c r="I1383" s="31">
        <f t="shared" si="643"/>
        <v>0</v>
      </c>
      <c r="J1383" s="31">
        <f t="shared" si="643"/>
        <v>0</v>
      </c>
      <c r="K1383" s="31">
        <f t="shared" si="643"/>
        <v>0</v>
      </c>
      <c r="L1383" s="31">
        <f t="shared" si="643"/>
        <v>0</v>
      </c>
      <c r="M1383" s="31">
        <f t="shared" si="643"/>
        <v>0</v>
      </c>
      <c r="N1383" s="31">
        <f t="shared" si="643"/>
        <v>0</v>
      </c>
      <c r="O1383" s="31">
        <f t="shared" si="643"/>
        <v>0</v>
      </c>
      <c r="P1383" s="31">
        <f t="shared" si="643"/>
        <v>0</v>
      </c>
      <c r="Q1383" s="31">
        <f t="shared" si="643"/>
        <v>0</v>
      </c>
      <c r="R1383" s="31">
        <f t="shared" si="644"/>
        <v>0</v>
      </c>
      <c r="S1383" s="31">
        <f t="shared" si="644"/>
        <v>0</v>
      </c>
      <c r="T1383" s="31">
        <f t="shared" si="644"/>
        <v>0</v>
      </c>
      <c r="U1383" s="31">
        <f t="shared" si="644"/>
        <v>0</v>
      </c>
      <c r="V1383" s="31">
        <f t="shared" si="644"/>
        <v>0</v>
      </c>
      <c r="W1383" s="31">
        <f t="shared" si="644"/>
        <v>0</v>
      </c>
      <c r="X1383" s="31">
        <f t="shared" si="644"/>
        <v>0</v>
      </c>
      <c r="Y1383" s="31">
        <f t="shared" si="644"/>
        <v>0</v>
      </c>
      <c r="Z1383" s="31">
        <f t="shared" si="645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" si="646">SUM(B1380:B1383)</f>
        <v>24341000</v>
      </c>
      <c r="C1384" s="39">
        <f t="shared" ref="C1384" si="647">SUM(C1380:C1383)</f>
        <v>-7.2759576141834259E-12</v>
      </c>
      <c r="D1384" s="39">
        <f>SUM(D1380:D1383)</f>
        <v>24341000</v>
      </c>
      <c r="E1384" s="39">
        <f t="shared" ref="E1384:AA1384" si="648">SUM(E1380:E1383)</f>
        <v>4280079.09</v>
      </c>
      <c r="F1384" s="39">
        <f t="shared" si="648"/>
        <v>0</v>
      </c>
      <c r="G1384" s="39">
        <f t="shared" si="648"/>
        <v>0</v>
      </c>
      <c r="H1384" s="39">
        <f t="shared" si="648"/>
        <v>0</v>
      </c>
      <c r="I1384" s="39">
        <f t="shared" si="648"/>
        <v>336110.58999999997</v>
      </c>
      <c r="J1384" s="39">
        <f t="shared" si="648"/>
        <v>0</v>
      </c>
      <c r="K1384" s="39">
        <f t="shared" si="648"/>
        <v>0</v>
      </c>
      <c r="L1384" s="39">
        <f t="shared" si="648"/>
        <v>0</v>
      </c>
      <c r="M1384" s="39">
        <f t="shared" si="648"/>
        <v>336110.58999999997</v>
      </c>
      <c r="N1384" s="39">
        <f t="shared" si="648"/>
        <v>1037326.67</v>
      </c>
      <c r="O1384" s="39">
        <f t="shared" si="648"/>
        <v>1013512.4399999998</v>
      </c>
      <c r="P1384" s="39">
        <f t="shared" si="648"/>
        <v>1893129.39</v>
      </c>
      <c r="Q1384" s="39">
        <f t="shared" si="648"/>
        <v>0</v>
      </c>
      <c r="R1384" s="39">
        <f t="shared" si="648"/>
        <v>0</v>
      </c>
      <c r="S1384" s="39">
        <f t="shared" si="648"/>
        <v>0</v>
      </c>
      <c r="T1384" s="39">
        <f t="shared" si="648"/>
        <v>0</v>
      </c>
      <c r="U1384" s="39">
        <f t="shared" si="648"/>
        <v>0</v>
      </c>
      <c r="V1384" s="39">
        <f t="shared" si="648"/>
        <v>0</v>
      </c>
      <c r="W1384" s="39">
        <f t="shared" si="648"/>
        <v>0</v>
      </c>
      <c r="X1384" s="39">
        <f t="shared" si="648"/>
        <v>0</v>
      </c>
      <c r="Y1384" s="39">
        <f t="shared" si="648"/>
        <v>0</v>
      </c>
      <c r="Z1384" s="39">
        <f t="shared" si="648"/>
        <v>4280079.09</v>
      </c>
      <c r="AA1384" s="39">
        <f t="shared" si="648"/>
        <v>20060920.91</v>
      </c>
      <c r="AB1384" s="40">
        <f>Z1384/D1384</f>
        <v>0.17583826013721704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49">B1395+B1405+B1415+B1425+B1435+B1445+B1455+B1465+B1475+B1485+B1495+B1505+B1515+B1525+B1535+B1545+B1555</f>
        <v>0</v>
      </c>
      <c r="C1385" s="31">
        <f t="shared" si="649"/>
        <v>0</v>
      </c>
      <c r="D1385" s="31">
        <f t="shared" si="649"/>
        <v>0</v>
      </c>
      <c r="E1385" s="31">
        <f t="shared" si="649"/>
        <v>0</v>
      </c>
      <c r="F1385" s="31">
        <f t="shared" si="649"/>
        <v>0</v>
      </c>
      <c r="G1385" s="31">
        <f t="shared" si="649"/>
        <v>0</v>
      </c>
      <c r="H1385" s="31">
        <f t="shared" si="649"/>
        <v>0</v>
      </c>
      <c r="I1385" s="31">
        <f t="shared" si="649"/>
        <v>0</v>
      </c>
      <c r="J1385" s="31">
        <f t="shared" si="649"/>
        <v>0</v>
      </c>
      <c r="K1385" s="31">
        <f t="shared" si="649"/>
        <v>0</v>
      </c>
      <c r="L1385" s="31">
        <f t="shared" si="649"/>
        <v>0</v>
      </c>
      <c r="M1385" s="31">
        <f t="shared" si="649"/>
        <v>0</v>
      </c>
      <c r="N1385" s="31">
        <f t="shared" si="649"/>
        <v>0</v>
      </c>
      <c r="O1385" s="31">
        <f t="shared" si="649"/>
        <v>0</v>
      </c>
      <c r="P1385" s="31">
        <f t="shared" si="649"/>
        <v>0</v>
      </c>
      <c r="Q1385" s="31">
        <f t="shared" si="649"/>
        <v>0</v>
      </c>
      <c r="R1385" s="31">
        <f t="shared" si="649"/>
        <v>0</v>
      </c>
      <c r="S1385" s="31">
        <f t="shared" si="649"/>
        <v>0</v>
      </c>
      <c r="T1385" s="31">
        <f t="shared" si="649"/>
        <v>0</v>
      </c>
      <c r="U1385" s="31">
        <f t="shared" si="649"/>
        <v>0</v>
      </c>
      <c r="V1385" s="31">
        <f t="shared" si="649"/>
        <v>0</v>
      </c>
      <c r="W1385" s="31">
        <f t="shared" si="649"/>
        <v>0</v>
      </c>
      <c r="X1385" s="31">
        <f t="shared" si="649"/>
        <v>0</v>
      </c>
      <c r="Y1385" s="31">
        <f t="shared" si="649"/>
        <v>0</v>
      </c>
      <c r="Z1385" s="31">
        <f t="shared" ref="Z1385" si="65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51">B1385+B1384</f>
        <v>24341000</v>
      </c>
      <c r="C1386" s="39">
        <f t="shared" si="651"/>
        <v>-7.2759576141834259E-12</v>
      </c>
      <c r="D1386" s="39">
        <f>D1385+D1384</f>
        <v>24341000</v>
      </c>
      <c r="E1386" s="39">
        <f t="shared" ref="E1386:AA1386" si="652">E1385+E1384</f>
        <v>4280079.09</v>
      </c>
      <c r="F1386" s="39">
        <f t="shared" si="652"/>
        <v>0</v>
      </c>
      <c r="G1386" s="39">
        <f t="shared" si="652"/>
        <v>0</v>
      </c>
      <c r="H1386" s="39">
        <f t="shared" si="652"/>
        <v>0</v>
      </c>
      <c r="I1386" s="39">
        <f t="shared" si="652"/>
        <v>336110.58999999997</v>
      </c>
      <c r="J1386" s="39">
        <f t="shared" si="652"/>
        <v>0</v>
      </c>
      <c r="K1386" s="39">
        <f t="shared" si="652"/>
        <v>0</v>
      </c>
      <c r="L1386" s="39">
        <f t="shared" si="652"/>
        <v>0</v>
      </c>
      <c r="M1386" s="39">
        <f t="shared" si="652"/>
        <v>336110.58999999997</v>
      </c>
      <c r="N1386" s="39">
        <f t="shared" si="652"/>
        <v>1037326.67</v>
      </c>
      <c r="O1386" s="39">
        <f t="shared" si="652"/>
        <v>1013512.4399999998</v>
      </c>
      <c r="P1386" s="39">
        <f t="shared" si="652"/>
        <v>1893129.39</v>
      </c>
      <c r="Q1386" s="39">
        <f t="shared" si="652"/>
        <v>0</v>
      </c>
      <c r="R1386" s="39">
        <f t="shared" si="652"/>
        <v>0</v>
      </c>
      <c r="S1386" s="39">
        <f t="shared" si="652"/>
        <v>0</v>
      </c>
      <c r="T1386" s="39">
        <f t="shared" si="652"/>
        <v>0</v>
      </c>
      <c r="U1386" s="39">
        <f t="shared" si="652"/>
        <v>0</v>
      </c>
      <c r="V1386" s="39">
        <f t="shared" si="652"/>
        <v>0</v>
      </c>
      <c r="W1386" s="39">
        <f t="shared" si="652"/>
        <v>0</v>
      </c>
      <c r="X1386" s="39">
        <f t="shared" si="652"/>
        <v>0</v>
      </c>
      <c r="Y1386" s="39">
        <f t="shared" si="652"/>
        <v>0</v>
      </c>
      <c r="Z1386" s="39">
        <f t="shared" si="652"/>
        <v>4280079.09</v>
      </c>
      <c r="AA1386" s="39">
        <f t="shared" si="652"/>
        <v>20060920.91</v>
      </c>
      <c r="AB1386" s="40">
        <f>Z1386/D1386</f>
        <v>0.17583826013721704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3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5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5">
      <c r="A1391" s="36" t="s">
        <v>35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581544.59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336110.58999999997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336110.58999999997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1612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3">SUM(M1391:Y1391)</f>
        <v>581544.59</v>
      </c>
      <c r="AA1391" s="31">
        <f>D1391-Z1391</f>
        <v>8743455.4100000001</v>
      </c>
      <c r="AB1391" s="37">
        <f>Z1391/D1391</f>
        <v>6.2364031099195708E-2</v>
      </c>
      <c r="AC1391" s="32"/>
    </row>
    <row r="1392" spans="1:29" s="33" customFormat="1" ht="18" customHeight="1" x14ac:dyDescent="0.25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5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54">SUM(B1390:B1393)</f>
        <v>9325000</v>
      </c>
      <c r="C1394" s="39">
        <f t="shared" si="654"/>
        <v>0</v>
      </c>
      <c r="D1394" s="39">
        <f t="shared" si="654"/>
        <v>9325000</v>
      </c>
      <c r="E1394" s="39">
        <f t="shared" si="654"/>
        <v>581544.59</v>
      </c>
      <c r="F1394" s="39">
        <f t="shared" si="654"/>
        <v>0</v>
      </c>
      <c r="G1394" s="39">
        <f t="shared" si="654"/>
        <v>0</v>
      </c>
      <c r="H1394" s="39">
        <f t="shared" si="654"/>
        <v>0</v>
      </c>
      <c r="I1394" s="39">
        <f t="shared" si="654"/>
        <v>336110.58999999997</v>
      </c>
      <c r="J1394" s="39">
        <f t="shared" si="654"/>
        <v>0</v>
      </c>
      <c r="K1394" s="39">
        <f t="shared" si="654"/>
        <v>0</v>
      </c>
      <c r="L1394" s="39">
        <f t="shared" si="654"/>
        <v>0</v>
      </c>
      <c r="M1394" s="39">
        <f t="shared" si="654"/>
        <v>336110.58999999997</v>
      </c>
      <c r="N1394" s="39">
        <f t="shared" si="654"/>
        <v>243822</v>
      </c>
      <c r="O1394" s="39">
        <f t="shared" si="654"/>
        <v>0</v>
      </c>
      <c r="P1394" s="39">
        <f t="shared" si="654"/>
        <v>1612</v>
      </c>
      <c r="Q1394" s="39">
        <f t="shared" si="654"/>
        <v>0</v>
      </c>
      <c r="R1394" s="39">
        <f t="shared" si="654"/>
        <v>0</v>
      </c>
      <c r="S1394" s="39">
        <f t="shared" si="654"/>
        <v>0</v>
      </c>
      <c r="T1394" s="39">
        <f t="shared" si="654"/>
        <v>0</v>
      </c>
      <c r="U1394" s="39">
        <f t="shared" si="654"/>
        <v>0</v>
      </c>
      <c r="V1394" s="39">
        <f t="shared" si="654"/>
        <v>0</v>
      </c>
      <c r="W1394" s="39">
        <f t="shared" si="654"/>
        <v>0</v>
      </c>
      <c r="X1394" s="39">
        <f t="shared" si="654"/>
        <v>0</v>
      </c>
      <c r="Y1394" s="39">
        <f t="shared" si="654"/>
        <v>0</v>
      </c>
      <c r="Z1394" s="39">
        <f t="shared" si="654"/>
        <v>581544.59</v>
      </c>
      <c r="AA1394" s="39">
        <f t="shared" si="654"/>
        <v>8743455.4100000001</v>
      </c>
      <c r="AB1394" s="40">
        <f>Z1394/D1394</f>
        <v>6.2364031099195708E-2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56">B1395+B1394</f>
        <v>9325000</v>
      </c>
      <c r="C1396" s="39">
        <f t="shared" si="656"/>
        <v>0</v>
      </c>
      <c r="D1396" s="39">
        <f t="shared" si="656"/>
        <v>9325000</v>
      </c>
      <c r="E1396" s="39">
        <f t="shared" si="656"/>
        <v>581544.59</v>
      </c>
      <c r="F1396" s="39">
        <f t="shared" si="656"/>
        <v>0</v>
      </c>
      <c r="G1396" s="39">
        <f t="shared" si="656"/>
        <v>0</v>
      </c>
      <c r="H1396" s="39">
        <f t="shared" si="656"/>
        <v>0</v>
      </c>
      <c r="I1396" s="39">
        <f t="shared" si="656"/>
        <v>336110.58999999997</v>
      </c>
      <c r="J1396" s="39">
        <f t="shared" si="656"/>
        <v>0</v>
      </c>
      <c r="K1396" s="39">
        <f t="shared" si="656"/>
        <v>0</v>
      </c>
      <c r="L1396" s="39">
        <f t="shared" si="656"/>
        <v>0</v>
      </c>
      <c r="M1396" s="39">
        <f t="shared" si="656"/>
        <v>336110.58999999997</v>
      </c>
      <c r="N1396" s="39">
        <f t="shared" si="656"/>
        <v>243822</v>
      </c>
      <c r="O1396" s="39">
        <f t="shared" si="656"/>
        <v>0</v>
      </c>
      <c r="P1396" s="39">
        <f t="shared" si="656"/>
        <v>1612</v>
      </c>
      <c r="Q1396" s="39">
        <f t="shared" si="656"/>
        <v>0</v>
      </c>
      <c r="R1396" s="39">
        <f t="shared" si="656"/>
        <v>0</v>
      </c>
      <c r="S1396" s="39">
        <f t="shared" si="656"/>
        <v>0</v>
      </c>
      <c r="T1396" s="39">
        <f t="shared" si="656"/>
        <v>0</v>
      </c>
      <c r="U1396" s="39">
        <f t="shared" si="656"/>
        <v>0</v>
      </c>
      <c r="V1396" s="39">
        <f t="shared" si="656"/>
        <v>0</v>
      </c>
      <c r="W1396" s="39">
        <f t="shared" si="656"/>
        <v>0</v>
      </c>
      <c r="X1396" s="39">
        <f t="shared" si="656"/>
        <v>0</v>
      </c>
      <c r="Y1396" s="39">
        <f t="shared" si="656"/>
        <v>0</v>
      </c>
      <c r="Z1396" s="39">
        <f t="shared" si="656"/>
        <v>581544.59</v>
      </c>
      <c r="AA1396" s="39">
        <f t="shared" si="656"/>
        <v>8743455.4100000001</v>
      </c>
      <c r="AB1396" s="40">
        <f>Z1396/D1396</f>
        <v>6.2364031099195708E-2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3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5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5">
      <c r="A1401" s="36" t="s">
        <v>35</v>
      </c>
      <c r="B1401" s="31">
        <f>[1]consoCURRENT!E32585</f>
        <v>1487000</v>
      </c>
      <c r="C1401" s="31">
        <f>[1]consoCURRENT!F32585</f>
        <v>0</v>
      </c>
      <c r="D1401" s="31">
        <f>[1]consoCURRENT!G32585</f>
        <v>1487000</v>
      </c>
      <c r="E1401" s="31">
        <f>[1]consoCURRENT!H32585</f>
        <v>314457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34621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7">SUM(M1401:Y1401)</f>
        <v>314457</v>
      </c>
      <c r="AA1401" s="31">
        <f>D1401-Z1401</f>
        <v>1172543</v>
      </c>
      <c r="AB1401" s="37">
        <f>Z1401/D1401</f>
        <v>0.21147074646940148</v>
      </c>
      <c r="AC1401" s="32"/>
    </row>
    <row r="1402" spans="1:29" s="33" customFormat="1" ht="18" customHeight="1" x14ac:dyDescent="0.25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5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58">SUM(B1400:B1403)</f>
        <v>1487000</v>
      </c>
      <c r="C1404" s="39">
        <f t="shared" si="658"/>
        <v>0</v>
      </c>
      <c r="D1404" s="39">
        <f t="shared" si="658"/>
        <v>1487000</v>
      </c>
      <c r="E1404" s="39">
        <f t="shared" si="658"/>
        <v>314457</v>
      </c>
      <c r="F1404" s="39">
        <f t="shared" si="658"/>
        <v>0</v>
      </c>
      <c r="G1404" s="39">
        <f t="shared" si="658"/>
        <v>0</v>
      </c>
      <c r="H1404" s="39">
        <f t="shared" si="658"/>
        <v>0</v>
      </c>
      <c r="I1404" s="39">
        <f t="shared" si="658"/>
        <v>0</v>
      </c>
      <c r="J1404" s="39">
        <f t="shared" si="658"/>
        <v>0</v>
      </c>
      <c r="K1404" s="39">
        <f t="shared" si="658"/>
        <v>0</v>
      </c>
      <c r="L1404" s="39">
        <f t="shared" si="658"/>
        <v>0</v>
      </c>
      <c r="M1404" s="39">
        <f t="shared" si="658"/>
        <v>0</v>
      </c>
      <c r="N1404" s="39">
        <f t="shared" si="658"/>
        <v>199186</v>
      </c>
      <c r="O1404" s="39">
        <f t="shared" si="658"/>
        <v>80650</v>
      </c>
      <c r="P1404" s="39">
        <f t="shared" si="658"/>
        <v>34621</v>
      </c>
      <c r="Q1404" s="39">
        <f t="shared" si="658"/>
        <v>0</v>
      </c>
      <c r="R1404" s="39">
        <f t="shared" si="658"/>
        <v>0</v>
      </c>
      <c r="S1404" s="39">
        <f t="shared" si="658"/>
        <v>0</v>
      </c>
      <c r="T1404" s="39">
        <f t="shared" si="658"/>
        <v>0</v>
      </c>
      <c r="U1404" s="39">
        <f t="shared" si="658"/>
        <v>0</v>
      </c>
      <c r="V1404" s="39">
        <f t="shared" si="658"/>
        <v>0</v>
      </c>
      <c r="W1404" s="39">
        <f t="shared" si="658"/>
        <v>0</v>
      </c>
      <c r="X1404" s="39">
        <f t="shared" si="658"/>
        <v>0</v>
      </c>
      <c r="Y1404" s="39">
        <f t="shared" si="658"/>
        <v>0</v>
      </c>
      <c r="Z1404" s="39">
        <f t="shared" si="658"/>
        <v>314457</v>
      </c>
      <c r="AA1404" s="39">
        <f t="shared" si="658"/>
        <v>1172543</v>
      </c>
      <c r="AB1404" s="40">
        <f>Z1404/D1404</f>
        <v>0.21147074646940148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5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60">B1405+B1404</f>
        <v>1487000</v>
      </c>
      <c r="C1406" s="39">
        <f t="shared" si="660"/>
        <v>0</v>
      </c>
      <c r="D1406" s="39">
        <f t="shared" si="660"/>
        <v>1487000</v>
      </c>
      <c r="E1406" s="39">
        <f t="shared" si="660"/>
        <v>314457</v>
      </c>
      <c r="F1406" s="39">
        <f t="shared" si="660"/>
        <v>0</v>
      </c>
      <c r="G1406" s="39">
        <f t="shared" si="660"/>
        <v>0</v>
      </c>
      <c r="H1406" s="39">
        <f t="shared" si="660"/>
        <v>0</v>
      </c>
      <c r="I1406" s="39">
        <f t="shared" si="660"/>
        <v>0</v>
      </c>
      <c r="J1406" s="39">
        <f t="shared" si="660"/>
        <v>0</v>
      </c>
      <c r="K1406" s="39">
        <f t="shared" si="660"/>
        <v>0</v>
      </c>
      <c r="L1406" s="39">
        <f t="shared" si="660"/>
        <v>0</v>
      </c>
      <c r="M1406" s="39">
        <f t="shared" si="660"/>
        <v>0</v>
      </c>
      <c r="N1406" s="39">
        <f t="shared" si="660"/>
        <v>199186</v>
      </c>
      <c r="O1406" s="39">
        <f t="shared" si="660"/>
        <v>80650</v>
      </c>
      <c r="P1406" s="39">
        <f t="shared" si="660"/>
        <v>34621</v>
      </c>
      <c r="Q1406" s="39">
        <f t="shared" si="660"/>
        <v>0</v>
      </c>
      <c r="R1406" s="39">
        <f t="shared" si="660"/>
        <v>0</v>
      </c>
      <c r="S1406" s="39">
        <f t="shared" si="660"/>
        <v>0</v>
      </c>
      <c r="T1406" s="39">
        <f t="shared" si="660"/>
        <v>0</v>
      </c>
      <c r="U1406" s="39">
        <f t="shared" si="660"/>
        <v>0</v>
      </c>
      <c r="V1406" s="39">
        <f t="shared" si="660"/>
        <v>0</v>
      </c>
      <c r="W1406" s="39">
        <f t="shared" si="660"/>
        <v>0</v>
      </c>
      <c r="X1406" s="39">
        <f t="shared" si="660"/>
        <v>0</v>
      </c>
      <c r="Y1406" s="39">
        <f t="shared" si="660"/>
        <v>0</v>
      </c>
      <c r="Z1406" s="39">
        <f t="shared" si="660"/>
        <v>314457</v>
      </c>
      <c r="AA1406" s="39">
        <f t="shared" si="660"/>
        <v>1172543</v>
      </c>
      <c r="AB1406" s="40">
        <f>Z1406/D1406</f>
        <v>0.21147074646940148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3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5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5">
      <c r="A1411" s="36" t="s">
        <v>35</v>
      </c>
      <c r="B1411" s="31">
        <f>[1]consoCURRENT!E32798</f>
        <v>995000</v>
      </c>
      <c r="C1411" s="31">
        <f>[1]consoCURRENT!F32798</f>
        <v>0</v>
      </c>
      <c r="D1411" s="31">
        <f>[1]consoCURRENT!G32798</f>
        <v>995000</v>
      </c>
      <c r="E1411" s="31">
        <f>[1]consoCURRENT!H32798</f>
        <v>179056.6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49227.91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1">SUM(M1411:Y1411)</f>
        <v>179056.59999999998</v>
      </c>
      <c r="AA1411" s="31">
        <f>D1411-Z1411</f>
        <v>815943.4</v>
      </c>
      <c r="AB1411" s="37">
        <f>Z1411/D1411</f>
        <v>0.17995638190954771</v>
      </c>
      <c r="AC1411" s="32"/>
    </row>
    <row r="1412" spans="1:29" s="33" customFormat="1" ht="18" customHeight="1" x14ac:dyDescent="0.25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5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62">SUM(B1410:B1413)</f>
        <v>995000</v>
      </c>
      <c r="C1414" s="39">
        <f t="shared" si="662"/>
        <v>0</v>
      </c>
      <c r="D1414" s="39">
        <f t="shared" si="662"/>
        <v>995000</v>
      </c>
      <c r="E1414" s="39">
        <f t="shared" si="662"/>
        <v>179056.6</v>
      </c>
      <c r="F1414" s="39">
        <f t="shared" si="662"/>
        <v>0</v>
      </c>
      <c r="G1414" s="39">
        <f t="shared" si="662"/>
        <v>0</v>
      </c>
      <c r="H1414" s="39">
        <f t="shared" si="662"/>
        <v>0</v>
      </c>
      <c r="I1414" s="39">
        <f t="shared" si="662"/>
        <v>0</v>
      </c>
      <c r="J1414" s="39">
        <f t="shared" si="662"/>
        <v>0</v>
      </c>
      <c r="K1414" s="39">
        <f t="shared" si="662"/>
        <v>0</v>
      </c>
      <c r="L1414" s="39">
        <f t="shared" si="662"/>
        <v>0</v>
      </c>
      <c r="M1414" s="39">
        <f t="shared" si="662"/>
        <v>0</v>
      </c>
      <c r="N1414" s="39">
        <f t="shared" si="662"/>
        <v>30413.73</v>
      </c>
      <c r="O1414" s="39">
        <f t="shared" si="662"/>
        <v>99414.959999999992</v>
      </c>
      <c r="P1414" s="39">
        <f t="shared" si="662"/>
        <v>49227.91</v>
      </c>
      <c r="Q1414" s="39">
        <f t="shared" si="662"/>
        <v>0</v>
      </c>
      <c r="R1414" s="39">
        <f t="shared" si="662"/>
        <v>0</v>
      </c>
      <c r="S1414" s="39">
        <f t="shared" si="662"/>
        <v>0</v>
      </c>
      <c r="T1414" s="39">
        <f t="shared" si="662"/>
        <v>0</v>
      </c>
      <c r="U1414" s="39">
        <f t="shared" si="662"/>
        <v>0</v>
      </c>
      <c r="V1414" s="39">
        <f t="shared" si="662"/>
        <v>0</v>
      </c>
      <c r="W1414" s="39">
        <f t="shared" si="662"/>
        <v>0</v>
      </c>
      <c r="X1414" s="39">
        <f t="shared" si="662"/>
        <v>0</v>
      </c>
      <c r="Y1414" s="39">
        <f t="shared" si="662"/>
        <v>0</v>
      </c>
      <c r="Z1414" s="39">
        <f t="shared" si="662"/>
        <v>179056.59999999998</v>
      </c>
      <c r="AA1414" s="39">
        <f t="shared" si="662"/>
        <v>815943.4</v>
      </c>
      <c r="AB1414" s="40">
        <f>Z1414/D1414</f>
        <v>0.17995638190954771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64">B1415+B1414</f>
        <v>995000</v>
      </c>
      <c r="C1416" s="39">
        <f t="shared" si="664"/>
        <v>0</v>
      </c>
      <c r="D1416" s="39">
        <f t="shared" si="664"/>
        <v>995000</v>
      </c>
      <c r="E1416" s="39">
        <f t="shared" si="664"/>
        <v>179056.6</v>
      </c>
      <c r="F1416" s="39">
        <f t="shared" si="664"/>
        <v>0</v>
      </c>
      <c r="G1416" s="39">
        <f t="shared" si="664"/>
        <v>0</v>
      </c>
      <c r="H1416" s="39">
        <f t="shared" si="664"/>
        <v>0</v>
      </c>
      <c r="I1416" s="39">
        <f t="shared" si="664"/>
        <v>0</v>
      </c>
      <c r="J1416" s="39">
        <f t="shared" si="664"/>
        <v>0</v>
      </c>
      <c r="K1416" s="39">
        <f t="shared" si="664"/>
        <v>0</v>
      </c>
      <c r="L1416" s="39">
        <f t="shared" si="664"/>
        <v>0</v>
      </c>
      <c r="M1416" s="39">
        <f t="shared" si="664"/>
        <v>0</v>
      </c>
      <c r="N1416" s="39">
        <f t="shared" si="664"/>
        <v>30413.73</v>
      </c>
      <c r="O1416" s="39">
        <f t="shared" si="664"/>
        <v>99414.959999999992</v>
      </c>
      <c r="P1416" s="39">
        <f t="shared" si="664"/>
        <v>49227.91</v>
      </c>
      <c r="Q1416" s="39">
        <f t="shared" si="664"/>
        <v>0</v>
      </c>
      <c r="R1416" s="39">
        <f t="shared" si="664"/>
        <v>0</v>
      </c>
      <c r="S1416" s="39">
        <f t="shared" si="664"/>
        <v>0</v>
      </c>
      <c r="T1416" s="39">
        <f t="shared" si="664"/>
        <v>0</v>
      </c>
      <c r="U1416" s="39">
        <f t="shared" si="664"/>
        <v>0</v>
      </c>
      <c r="V1416" s="39">
        <f t="shared" si="664"/>
        <v>0</v>
      </c>
      <c r="W1416" s="39">
        <f t="shared" si="664"/>
        <v>0</v>
      </c>
      <c r="X1416" s="39">
        <f t="shared" si="664"/>
        <v>0</v>
      </c>
      <c r="Y1416" s="39">
        <f t="shared" si="664"/>
        <v>0</v>
      </c>
      <c r="Z1416" s="39">
        <f t="shared" si="664"/>
        <v>179056.59999999998</v>
      </c>
      <c r="AA1416" s="39">
        <f t="shared" si="664"/>
        <v>815943.4</v>
      </c>
      <c r="AB1416" s="40">
        <f>Z1416/D1416</f>
        <v>0.17995638190954771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3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5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5">
      <c r="A1421" s="36" t="s">
        <v>35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185729.53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104408.73000000001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5">SUM(M1421:Y1421)</f>
        <v>185729.53000000003</v>
      </c>
      <c r="AA1421" s="31">
        <f>D1421-Z1421</f>
        <v>601270.47</v>
      </c>
      <c r="AB1421" s="37">
        <f>Z1421/D1421</f>
        <v>0.23599686149936472</v>
      </c>
      <c r="AC1421" s="32"/>
    </row>
    <row r="1422" spans="1:29" s="33" customFormat="1" ht="18" customHeight="1" x14ac:dyDescent="0.25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6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5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66">SUM(B1420:B1423)</f>
        <v>787000</v>
      </c>
      <c r="C1424" s="39">
        <f t="shared" si="666"/>
        <v>0</v>
      </c>
      <c r="D1424" s="39">
        <f t="shared" si="666"/>
        <v>787000</v>
      </c>
      <c r="E1424" s="39">
        <f t="shared" si="666"/>
        <v>185729.53</v>
      </c>
      <c r="F1424" s="39">
        <f t="shared" si="666"/>
        <v>0</v>
      </c>
      <c r="G1424" s="39">
        <f t="shared" si="666"/>
        <v>0</v>
      </c>
      <c r="H1424" s="39">
        <f t="shared" si="666"/>
        <v>0</v>
      </c>
      <c r="I1424" s="39">
        <f t="shared" si="666"/>
        <v>0</v>
      </c>
      <c r="J1424" s="39">
        <f t="shared" si="666"/>
        <v>0</v>
      </c>
      <c r="K1424" s="39">
        <f t="shared" si="666"/>
        <v>0</v>
      </c>
      <c r="L1424" s="39">
        <f t="shared" si="666"/>
        <v>0</v>
      </c>
      <c r="M1424" s="39">
        <f t="shared" si="666"/>
        <v>0</v>
      </c>
      <c r="N1424" s="39">
        <f t="shared" si="666"/>
        <v>27527.050000000003</v>
      </c>
      <c r="O1424" s="39">
        <f t="shared" si="666"/>
        <v>53793.75</v>
      </c>
      <c r="P1424" s="39">
        <f t="shared" si="666"/>
        <v>104408.73000000001</v>
      </c>
      <c r="Q1424" s="39">
        <f t="shared" si="666"/>
        <v>0</v>
      </c>
      <c r="R1424" s="39">
        <f t="shared" si="666"/>
        <v>0</v>
      </c>
      <c r="S1424" s="39">
        <f t="shared" si="666"/>
        <v>0</v>
      </c>
      <c r="T1424" s="39">
        <f t="shared" si="666"/>
        <v>0</v>
      </c>
      <c r="U1424" s="39">
        <f t="shared" si="666"/>
        <v>0</v>
      </c>
      <c r="V1424" s="39">
        <f t="shared" si="666"/>
        <v>0</v>
      </c>
      <c r="W1424" s="39">
        <f t="shared" si="666"/>
        <v>0</v>
      </c>
      <c r="X1424" s="39">
        <f t="shared" si="666"/>
        <v>0</v>
      </c>
      <c r="Y1424" s="39">
        <f t="shared" si="666"/>
        <v>0</v>
      </c>
      <c r="Z1424" s="39">
        <f t="shared" si="666"/>
        <v>185729.53000000003</v>
      </c>
      <c r="AA1424" s="39">
        <f t="shared" si="666"/>
        <v>601270.47</v>
      </c>
      <c r="AB1424" s="40">
        <f>Z1424/D1424</f>
        <v>0.23599686149936472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68">B1425+B1424</f>
        <v>787000</v>
      </c>
      <c r="C1426" s="39">
        <f t="shared" si="668"/>
        <v>0</v>
      </c>
      <c r="D1426" s="39">
        <f t="shared" si="668"/>
        <v>787000</v>
      </c>
      <c r="E1426" s="39">
        <f t="shared" si="668"/>
        <v>185729.53</v>
      </c>
      <c r="F1426" s="39">
        <f t="shared" si="668"/>
        <v>0</v>
      </c>
      <c r="G1426" s="39">
        <f t="shared" si="668"/>
        <v>0</v>
      </c>
      <c r="H1426" s="39">
        <f t="shared" si="668"/>
        <v>0</v>
      </c>
      <c r="I1426" s="39">
        <f t="shared" si="668"/>
        <v>0</v>
      </c>
      <c r="J1426" s="39">
        <f t="shared" si="668"/>
        <v>0</v>
      </c>
      <c r="K1426" s="39">
        <f t="shared" si="668"/>
        <v>0</v>
      </c>
      <c r="L1426" s="39">
        <f t="shared" si="668"/>
        <v>0</v>
      </c>
      <c r="M1426" s="39">
        <f t="shared" si="668"/>
        <v>0</v>
      </c>
      <c r="N1426" s="39">
        <f t="shared" si="668"/>
        <v>27527.050000000003</v>
      </c>
      <c r="O1426" s="39">
        <f t="shared" si="668"/>
        <v>53793.75</v>
      </c>
      <c r="P1426" s="39">
        <f t="shared" si="668"/>
        <v>104408.73000000001</v>
      </c>
      <c r="Q1426" s="39">
        <f t="shared" si="668"/>
        <v>0</v>
      </c>
      <c r="R1426" s="39">
        <f t="shared" si="668"/>
        <v>0</v>
      </c>
      <c r="S1426" s="39">
        <f t="shared" si="668"/>
        <v>0</v>
      </c>
      <c r="T1426" s="39">
        <f t="shared" si="668"/>
        <v>0</v>
      </c>
      <c r="U1426" s="39">
        <f t="shared" si="668"/>
        <v>0</v>
      </c>
      <c r="V1426" s="39">
        <f t="shared" si="668"/>
        <v>0</v>
      </c>
      <c r="W1426" s="39">
        <f t="shared" si="668"/>
        <v>0</v>
      </c>
      <c r="X1426" s="39">
        <f t="shared" si="668"/>
        <v>0</v>
      </c>
      <c r="Y1426" s="39">
        <f t="shared" si="668"/>
        <v>0</v>
      </c>
      <c r="Z1426" s="39">
        <f t="shared" si="668"/>
        <v>185729.53000000003</v>
      </c>
      <c r="AA1426" s="39">
        <f t="shared" si="668"/>
        <v>601270.47</v>
      </c>
      <c r="AB1426" s="40">
        <f>Z1426/D1426</f>
        <v>0.23599686149936472</v>
      </c>
      <c r="AC1426" s="42"/>
    </row>
    <row r="1427" spans="1:29" s="33" customFormat="1" ht="10.8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8" customHeight="1" x14ac:dyDescent="0.3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3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5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5">
      <c r="A1431" s="36" t="s">
        <v>35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211813.8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26644.51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69">SUM(M1431:Y1431)</f>
        <v>211813.8</v>
      </c>
      <c r="AA1431" s="31">
        <f>D1431-Z1431</f>
        <v>504186.2</v>
      </c>
      <c r="AB1431" s="37">
        <f>Z1431/D1431</f>
        <v>0.29582932960893854</v>
      </c>
      <c r="AC1431" s="32"/>
    </row>
    <row r="1432" spans="1:29" s="33" customFormat="1" ht="18" customHeight="1" x14ac:dyDescent="0.25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6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5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6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70">SUM(B1430:B1433)</f>
        <v>716000</v>
      </c>
      <c r="C1434" s="39">
        <f t="shared" si="670"/>
        <v>0</v>
      </c>
      <c r="D1434" s="39">
        <f t="shared" si="670"/>
        <v>716000</v>
      </c>
      <c r="E1434" s="39">
        <f t="shared" si="670"/>
        <v>211813.8</v>
      </c>
      <c r="F1434" s="39">
        <f t="shared" si="670"/>
        <v>0</v>
      </c>
      <c r="G1434" s="39">
        <f t="shared" si="670"/>
        <v>0</v>
      </c>
      <c r="H1434" s="39">
        <f t="shared" si="670"/>
        <v>0</v>
      </c>
      <c r="I1434" s="39">
        <f t="shared" si="670"/>
        <v>0</v>
      </c>
      <c r="J1434" s="39">
        <f t="shared" si="670"/>
        <v>0</v>
      </c>
      <c r="K1434" s="39">
        <f t="shared" si="670"/>
        <v>0</v>
      </c>
      <c r="L1434" s="39">
        <f t="shared" si="670"/>
        <v>0</v>
      </c>
      <c r="M1434" s="39">
        <f t="shared" si="670"/>
        <v>0</v>
      </c>
      <c r="N1434" s="39">
        <f t="shared" si="670"/>
        <v>180338.21</v>
      </c>
      <c r="O1434" s="39">
        <f t="shared" si="670"/>
        <v>4831.08</v>
      </c>
      <c r="P1434" s="39">
        <f t="shared" si="670"/>
        <v>26644.51</v>
      </c>
      <c r="Q1434" s="39">
        <f t="shared" si="670"/>
        <v>0</v>
      </c>
      <c r="R1434" s="39">
        <f t="shared" si="670"/>
        <v>0</v>
      </c>
      <c r="S1434" s="39">
        <f t="shared" si="670"/>
        <v>0</v>
      </c>
      <c r="T1434" s="39">
        <f t="shared" si="670"/>
        <v>0</v>
      </c>
      <c r="U1434" s="39">
        <f t="shared" si="670"/>
        <v>0</v>
      </c>
      <c r="V1434" s="39">
        <f t="shared" si="670"/>
        <v>0</v>
      </c>
      <c r="W1434" s="39">
        <f t="shared" si="670"/>
        <v>0</v>
      </c>
      <c r="X1434" s="39">
        <f t="shared" si="670"/>
        <v>0</v>
      </c>
      <c r="Y1434" s="39">
        <f t="shared" si="670"/>
        <v>0</v>
      </c>
      <c r="Z1434" s="39">
        <f t="shared" si="670"/>
        <v>211813.8</v>
      </c>
      <c r="AA1434" s="39">
        <f t="shared" si="670"/>
        <v>504186.2</v>
      </c>
      <c r="AB1434" s="40">
        <f>Z1434/D1434</f>
        <v>0.29582932960893854</v>
      </c>
      <c r="AC1434" s="32"/>
    </row>
    <row r="1435" spans="1:29" s="33" customFormat="1" ht="14.4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72">B1435+B1434</f>
        <v>716000</v>
      </c>
      <c r="C1436" s="39">
        <f t="shared" si="672"/>
        <v>0</v>
      </c>
      <c r="D1436" s="39">
        <f t="shared" si="672"/>
        <v>716000</v>
      </c>
      <c r="E1436" s="39">
        <f t="shared" si="672"/>
        <v>211813.8</v>
      </c>
      <c r="F1436" s="39">
        <f t="shared" si="672"/>
        <v>0</v>
      </c>
      <c r="G1436" s="39">
        <f t="shared" si="672"/>
        <v>0</v>
      </c>
      <c r="H1436" s="39">
        <f t="shared" si="672"/>
        <v>0</v>
      </c>
      <c r="I1436" s="39">
        <f t="shared" si="672"/>
        <v>0</v>
      </c>
      <c r="J1436" s="39">
        <f t="shared" si="672"/>
        <v>0</v>
      </c>
      <c r="K1436" s="39">
        <f t="shared" si="672"/>
        <v>0</v>
      </c>
      <c r="L1436" s="39">
        <f t="shared" si="672"/>
        <v>0</v>
      </c>
      <c r="M1436" s="39">
        <f t="shared" si="672"/>
        <v>0</v>
      </c>
      <c r="N1436" s="39">
        <f t="shared" si="672"/>
        <v>180338.21</v>
      </c>
      <c r="O1436" s="39">
        <f t="shared" si="672"/>
        <v>4831.08</v>
      </c>
      <c r="P1436" s="39">
        <f t="shared" si="672"/>
        <v>26644.51</v>
      </c>
      <c r="Q1436" s="39">
        <f t="shared" si="672"/>
        <v>0</v>
      </c>
      <c r="R1436" s="39">
        <f t="shared" si="672"/>
        <v>0</v>
      </c>
      <c r="S1436" s="39">
        <f t="shared" si="672"/>
        <v>0</v>
      </c>
      <c r="T1436" s="39">
        <f t="shared" si="672"/>
        <v>0</v>
      </c>
      <c r="U1436" s="39">
        <f t="shared" si="672"/>
        <v>0</v>
      </c>
      <c r="V1436" s="39">
        <f t="shared" si="672"/>
        <v>0</v>
      </c>
      <c r="W1436" s="39">
        <f t="shared" si="672"/>
        <v>0</v>
      </c>
      <c r="X1436" s="39">
        <f t="shared" si="672"/>
        <v>0</v>
      </c>
      <c r="Y1436" s="39">
        <f t="shared" si="672"/>
        <v>0</v>
      </c>
      <c r="Z1436" s="39">
        <f t="shared" si="672"/>
        <v>211813.8</v>
      </c>
      <c r="AA1436" s="39">
        <f t="shared" si="672"/>
        <v>504186.2</v>
      </c>
      <c r="AB1436" s="40">
        <f>Z1436/D1436</f>
        <v>0.29582932960893854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3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5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5">
      <c r="A1441" s="36" t="s">
        <v>35</v>
      </c>
      <c r="B1441" s="31">
        <f>[1]consoCURRENT!E33437</f>
        <v>920000</v>
      </c>
      <c r="C1441" s="31">
        <f>[1]consoCURRENT!F33437</f>
        <v>0</v>
      </c>
      <c r="D1441" s="31">
        <f>[1]consoCURRENT!G33437</f>
        <v>920000</v>
      </c>
      <c r="E1441" s="31">
        <f>[1]consoCURRENT!H33437</f>
        <v>130509.08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109368.22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3">SUM(M1441:Y1441)</f>
        <v>130509.08</v>
      </c>
      <c r="AA1441" s="31">
        <f>D1441-Z1441</f>
        <v>789490.92</v>
      </c>
      <c r="AB1441" s="37">
        <f>Z1441/D1441</f>
        <v>0.1418576956521739</v>
      </c>
      <c r="AC1441" s="32"/>
    </row>
    <row r="1442" spans="1:29" s="33" customFormat="1" ht="18" customHeight="1" x14ac:dyDescent="0.25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5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74">SUM(B1440:B1443)</f>
        <v>920000</v>
      </c>
      <c r="C1444" s="39">
        <f t="shared" si="674"/>
        <v>0</v>
      </c>
      <c r="D1444" s="39">
        <f t="shared" si="674"/>
        <v>920000</v>
      </c>
      <c r="E1444" s="39">
        <f t="shared" si="674"/>
        <v>130509.08</v>
      </c>
      <c r="F1444" s="39">
        <f t="shared" si="674"/>
        <v>0</v>
      </c>
      <c r="G1444" s="39">
        <f t="shared" si="674"/>
        <v>0</v>
      </c>
      <c r="H1444" s="39">
        <f t="shared" si="674"/>
        <v>0</v>
      </c>
      <c r="I1444" s="39">
        <f t="shared" si="674"/>
        <v>0</v>
      </c>
      <c r="J1444" s="39">
        <f t="shared" si="674"/>
        <v>0</v>
      </c>
      <c r="K1444" s="39">
        <f t="shared" si="674"/>
        <v>0</v>
      </c>
      <c r="L1444" s="39">
        <f t="shared" si="674"/>
        <v>0</v>
      </c>
      <c r="M1444" s="39">
        <f t="shared" si="674"/>
        <v>0</v>
      </c>
      <c r="N1444" s="39">
        <f t="shared" si="674"/>
        <v>15015.86</v>
      </c>
      <c r="O1444" s="39">
        <f t="shared" si="674"/>
        <v>6125</v>
      </c>
      <c r="P1444" s="39">
        <f t="shared" si="674"/>
        <v>109368.22</v>
      </c>
      <c r="Q1444" s="39">
        <f t="shared" si="674"/>
        <v>0</v>
      </c>
      <c r="R1444" s="39">
        <f t="shared" si="674"/>
        <v>0</v>
      </c>
      <c r="S1444" s="39">
        <f t="shared" si="674"/>
        <v>0</v>
      </c>
      <c r="T1444" s="39">
        <f t="shared" si="674"/>
        <v>0</v>
      </c>
      <c r="U1444" s="39">
        <f t="shared" si="674"/>
        <v>0</v>
      </c>
      <c r="V1444" s="39">
        <f t="shared" si="674"/>
        <v>0</v>
      </c>
      <c r="W1444" s="39">
        <f t="shared" si="674"/>
        <v>0</v>
      </c>
      <c r="X1444" s="39">
        <f t="shared" si="674"/>
        <v>0</v>
      </c>
      <c r="Y1444" s="39">
        <f t="shared" si="674"/>
        <v>0</v>
      </c>
      <c r="Z1444" s="39">
        <f t="shared" si="674"/>
        <v>130509.08</v>
      </c>
      <c r="AA1444" s="39">
        <f t="shared" si="674"/>
        <v>789490.92</v>
      </c>
      <c r="AB1444" s="40">
        <f>Z1444/D1444</f>
        <v>0.1418576956521739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76">B1445+B1444</f>
        <v>920000</v>
      </c>
      <c r="C1446" s="39">
        <f t="shared" si="676"/>
        <v>0</v>
      </c>
      <c r="D1446" s="39">
        <f t="shared" si="676"/>
        <v>920000</v>
      </c>
      <c r="E1446" s="39">
        <f t="shared" si="676"/>
        <v>130509.08</v>
      </c>
      <c r="F1446" s="39">
        <f t="shared" si="676"/>
        <v>0</v>
      </c>
      <c r="G1446" s="39">
        <f t="shared" si="676"/>
        <v>0</v>
      </c>
      <c r="H1446" s="39">
        <f t="shared" si="676"/>
        <v>0</v>
      </c>
      <c r="I1446" s="39">
        <f t="shared" si="676"/>
        <v>0</v>
      </c>
      <c r="J1446" s="39">
        <f t="shared" si="676"/>
        <v>0</v>
      </c>
      <c r="K1446" s="39">
        <f t="shared" si="676"/>
        <v>0</v>
      </c>
      <c r="L1446" s="39">
        <f t="shared" si="676"/>
        <v>0</v>
      </c>
      <c r="M1446" s="39">
        <f t="shared" si="676"/>
        <v>0</v>
      </c>
      <c r="N1446" s="39">
        <f t="shared" si="676"/>
        <v>15015.86</v>
      </c>
      <c r="O1446" s="39">
        <f t="shared" si="676"/>
        <v>6125</v>
      </c>
      <c r="P1446" s="39">
        <f t="shared" si="676"/>
        <v>109368.22</v>
      </c>
      <c r="Q1446" s="39">
        <f t="shared" si="676"/>
        <v>0</v>
      </c>
      <c r="R1446" s="39">
        <f t="shared" si="676"/>
        <v>0</v>
      </c>
      <c r="S1446" s="39">
        <f t="shared" si="676"/>
        <v>0</v>
      </c>
      <c r="T1446" s="39">
        <f t="shared" si="676"/>
        <v>0</v>
      </c>
      <c r="U1446" s="39">
        <f t="shared" si="676"/>
        <v>0</v>
      </c>
      <c r="V1446" s="39">
        <f t="shared" si="676"/>
        <v>0</v>
      </c>
      <c r="W1446" s="39">
        <f t="shared" si="676"/>
        <v>0</v>
      </c>
      <c r="X1446" s="39">
        <f t="shared" si="676"/>
        <v>0</v>
      </c>
      <c r="Y1446" s="39">
        <f t="shared" si="676"/>
        <v>0</v>
      </c>
      <c r="Z1446" s="39">
        <f t="shared" si="676"/>
        <v>130509.08</v>
      </c>
      <c r="AA1446" s="39">
        <f t="shared" si="676"/>
        <v>789490.92</v>
      </c>
      <c r="AB1446" s="40">
        <f>Z1446/D1446</f>
        <v>0.1418576956521739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3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5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5">
      <c r="A1451" s="36" t="s">
        <v>35</v>
      </c>
      <c r="B1451" s="31">
        <f>[1]consoCURRENT!E33650</f>
        <v>792000</v>
      </c>
      <c r="C1451" s="31">
        <f>[1]consoCURRENT!F33650</f>
        <v>-7.2759576141834259E-12</v>
      </c>
      <c r="D1451" s="31">
        <f>[1]consoCURRENT!G33650</f>
        <v>792000</v>
      </c>
      <c r="E1451" s="31">
        <f>[1]consoCURRENT!H33650</f>
        <v>180308.95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80794.290000000008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77">SUM(M1451:Y1451)</f>
        <v>180308.95</v>
      </c>
      <c r="AA1451" s="31">
        <f>D1451-Z1451</f>
        <v>611691.05000000005</v>
      </c>
      <c r="AB1451" s="37">
        <f>Z1451/D1451</f>
        <v>0.22766281565656568</v>
      </c>
      <c r="AC1451" s="32"/>
    </row>
    <row r="1452" spans="1:29" s="33" customFormat="1" ht="18" customHeight="1" x14ac:dyDescent="0.25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5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78">SUM(B1450:B1453)</f>
        <v>792000</v>
      </c>
      <c r="C1454" s="39">
        <f t="shared" si="678"/>
        <v>-7.2759576141834259E-12</v>
      </c>
      <c r="D1454" s="39">
        <f t="shared" si="678"/>
        <v>792000</v>
      </c>
      <c r="E1454" s="39">
        <f t="shared" si="678"/>
        <v>180308.95</v>
      </c>
      <c r="F1454" s="39">
        <f t="shared" si="678"/>
        <v>0</v>
      </c>
      <c r="G1454" s="39">
        <f t="shared" si="678"/>
        <v>0</v>
      </c>
      <c r="H1454" s="39">
        <f t="shared" si="678"/>
        <v>0</v>
      </c>
      <c r="I1454" s="39">
        <f t="shared" si="678"/>
        <v>0</v>
      </c>
      <c r="J1454" s="39">
        <f t="shared" si="678"/>
        <v>0</v>
      </c>
      <c r="K1454" s="39">
        <f t="shared" si="678"/>
        <v>0</v>
      </c>
      <c r="L1454" s="39">
        <f t="shared" si="678"/>
        <v>0</v>
      </c>
      <c r="M1454" s="39">
        <f t="shared" si="678"/>
        <v>0</v>
      </c>
      <c r="N1454" s="39">
        <f t="shared" si="678"/>
        <v>15060.23</v>
      </c>
      <c r="O1454" s="39">
        <f t="shared" si="678"/>
        <v>84454.43</v>
      </c>
      <c r="P1454" s="39">
        <f t="shared" si="678"/>
        <v>80794.290000000008</v>
      </c>
      <c r="Q1454" s="39">
        <f t="shared" si="678"/>
        <v>0</v>
      </c>
      <c r="R1454" s="39">
        <f t="shared" si="678"/>
        <v>0</v>
      </c>
      <c r="S1454" s="39">
        <f t="shared" si="678"/>
        <v>0</v>
      </c>
      <c r="T1454" s="39">
        <f t="shared" si="678"/>
        <v>0</v>
      </c>
      <c r="U1454" s="39">
        <f t="shared" si="678"/>
        <v>0</v>
      </c>
      <c r="V1454" s="39">
        <f t="shared" si="678"/>
        <v>0</v>
      </c>
      <c r="W1454" s="39">
        <f t="shared" si="678"/>
        <v>0</v>
      </c>
      <c r="X1454" s="39">
        <f t="shared" si="678"/>
        <v>0</v>
      </c>
      <c r="Y1454" s="39">
        <f t="shared" si="678"/>
        <v>0</v>
      </c>
      <c r="Z1454" s="39">
        <f t="shared" si="678"/>
        <v>180308.95</v>
      </c>
      <c r="AA1454" s="39">
        <f t="shared" si="678"/>
        <v>611691.05000000005</v>
      </c>
      <c r="AB1454" s="40">
        <f>Z1454/D1454</f>
        <v>0.22766281565656568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7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80">B1455+B1454</f>
        <v>792000</v>
      </c>
      <c r="C1456" s="39">
        <f t="shared" si="680"/>
        <v>-7.2759576141834259E-12</v>
      </c>
      <c r="D1456" s="39">
        <f t="shared" si="680"/>
        <v>792000</v>
      </c>
      <c r="E1456" s="39">
        <f t="shared" si="680"/>
        <v>180308.95</v>
      </c>
      <c r="F1456" s="39">
        <f t="shared" si="680"/>
        <v>0</v>
      </c>
      <c r="G1456" s="39">
        <f t="shared" si="680"/>
        <v>0</v>
      </c>
      <c r="H1456" s="39">
        <f t="shared" si="680"/>
        <v>0</v>
      </c>
      <c r="I1456" s="39">
        <f t="shared" si="680"/>
        <v>0</v>
      </c>
      <c r="J1456" s="39">
        <f t="shared" si="680"/>
        <v>0</v>
      </c>
      <c r="K1456" s="39">
        <f t="shared" si="680"/>
        <v>0</v>
      </c>
      <c r="L1456" s="39">
        <f t="shared" si="680"/>
        <v>0</v>
      </c>
      <c r="M1456" s="39">
        <f t="shared" si="680"/>
        <v>0</v>
      </c>
      <c r="N1456" s="39">
        <f t="shared" si="680"/>
        <v>15060.23</v>
      </c>
      <c r="O1456" s="39">
        <f t="shared" si="680"/>
        <v>84454.43</v>
      </c>
      <c r="P1456" s="39">
        <f t="shared" si="680"/>
        <v>80794.290000000008</v>
      </c>
      <c r="Q1456" s="39">
        <f t="shared" si="680"/>
        <v>0</v>
      </c>
      <c r="R1456" s="39">
        <f t="shared" si="680"/>
        <v>0</v>
      </c>
      <c r="S1456" s="39">
        <f t="shared" si="680"/>
        <v>0</v>
      </c>
      <c r="T1456" s="39">
        <f t="shared" si="680"/>
        <v>0</v>
      </c>
      <c r="U1456" s="39">
        <f t="shared" si="680"/>
        <v>0</v>
      </c>
      <c r="V1456" s="39">
        <f t="shared" si="680"/>
        <v>0</v>
      </c>
      <c r="W1456" s="39">
        <f t="shared" si="680"/>
        <v>0</v>
      </c>
      <c r="X1456" s="39">
        <f t="shared" si="680"/>
        <v>0</v>
      </c>
      <c r="Y1456" s="39">
        <f t="shared" si="680"/>
        <v>0</v>
      </c>
      <c r="Z1456" s="39">
        <f t="shared" si="680"/>
        <v>180308.95</v>
      </c>
      <c r="AA1456" s="39">
        <f t="shared" si="680"/>
        <v>611691.05000000005</v>
      </c>
      <c r="AB1456" s="40">
        <f>Z1456/D1456</f>
        <v>0.22766281565656568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3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5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5">
      <c r="A1461" s="36" t="s">
        <v>35</v>
      </c>
      <c r="B1461" s="31">
        <f>[1]consoCURRENT!E33863</f>
        <v>687000</v>
      </c>
      <c r="C1461" s="31">
        <f>[1]consoCURRENT!F33863</f>
        <v>0</v>
      </c>
      <c r="D1461" s="31">
        <f>[1]consoCURRENT!G33863</f>
        <v>687000</v>
      </c>
      <c r="E1461" s="31">
        <f>[1]consoCURRENT!H33863</f>
        <v>43440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33440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1">SUM(M1461:Y1461)</f>
        <v>43440</v>
      </c>
      <c r="AA1461" s="31">
        <f>D1461-Z1461</f>
        <v>643560</v>
      </c>
      <c r="AB1461" s="37">
        <f>Z1461/D1461</f>
        <v>6.3231441048034936E-2</v>
      </c>
      <c r="AC1461" s="32"/>
    </row>
    <row r="1462" spans="1:29" s="33" customFormat="1" ht="18" customHeight="1" x14ac:dyDescent="0.25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5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82">SUM(B1460:B1463)</f>
        <v>687000</v>
      </c>
      <c r="C1464" s="39">
        <f t="shared" si="682"/>
        <v>0</v>
      </c>
      <c r="D1464" s="39">
        <f t="shared" si="682"/>
        <v>687000</v>
      </c>
      <c r="E1464" s="39">
        <f t="shared" si="682"/>
        <v>43440</v>
      </c>
      <c r="F1464" s="39">
        <f t="shared" si="682"/>
        <v>0</v>
      </c>
      <c r="G1464" s="39">
        <f t="shared" si="682"/>
        <v>0</v>
      </c>
      <c r="H1464" s="39">
        <f t="shared" si="682"/>
        <v>0</v>
      </c>
      <c r="I1464" s="39">
        <f t="shared" si="682"/>
        <v>0</v>
      </c>
      <c r="J1464" s="39">
        <f t="shared" si="682"/>
        <v>0</v>
      </c>
      <c r="K1464" s="39">
        <f t="shared" si="682"/>
        <v>0</v>
      </c>
      <c r="L1464" s="39">
        <f t="shared" si="682"/>
        <v>0</v>
      </c>
      <c r="M1464" s="39">
        <f t="shared" si="682"/>
        <v>0</v>
      </c>
      <c r="N1464" s="39">
        <f t="shared" si="682"/>
        <v>10000</v>
      </c>
      <c r="O1464" s="39">
        <f t="shared" si="682"/>
        <v>0</v>
      </c>
      <c r="P1464" s="39">
        <f t="shared" si="682"/>
        <v>33440</v>
      </c>
      <c r="Q1464" s="39">
        <f t="shared" si="682"/>
        <v>0</v>
      </c>
      <c r="R1464" s="39">
        <f t="shared" si="682"/>
        <v>0</v>
      </c>
      <c r="S1464" s="39">
        <f t="shared" si="682"/>
        <v>0</v>
      </c>
      <c r="T1464" s="39">
        <f t="shared" si="682"/>
        <v>0</v>
      </c>
      <c r="U1464" s="39">
        <f t="shared" si="682"/>
        <v>0</v>
      </c>
      <c r="V1464" s="39">
        <f t="shared" si="682"/>
        <v>0</v>
      </c>
      <c r="W1464" s="39">
        <f t="shared" si="682"/>
        <v>0</v>
      </c>
      <c r="X1464" s="39">
        <f t="shared" si="682"/>
        <v>0</v>
      </c>
      <c r="Y1464" s="39">
        <f t="shared" si="682"/>
        <v>0</v>
      </c>
      <c r="Z1464" s="39">
        <f t="shared" si="682"/>
        <v>43440</v>
      </c>
      <c r="AA1464" s="39">
        <f t="shared" si="682"/>
        <v>643560</v>
      </c>
      <c r="AB1464" s="40">
        <f>Z1464/D1464</f>
        <v>6.3231441048034936E-2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84">B1465+B1464</f>
        <v>687000</v>
      </c>
      <c r="C1466" s="39">
        <f t="shared" si="684"/>
        <v>0</v>
      </c>
      <c r="D1466" s="39">
        <f t="shared" si="684"/>
        <v>687000</v>
      </c>
      <c r="E1466" s="39">
        <f t="shared" si="684"/>
        <v>43440</v>
      </c>
      <c r="F1466" s="39">
        <f t="shared" si="684"/>
        <v>0</v>
      </c>
      <c r="G1466" s="39">
        <f t="shared" si="684"/>
        <v>0</v>
      </c>
      <c r="H1466" s="39">
        <f t="shared" si="684"/>
        <v>0</v>
      </c>
      <c r="I1466" s="39">
        <f t="shared" si="684"/>
        <v>0</v>
      </c>
      <c r="J1466" s="39">
        <f t="shared" si="684"/>
        <v>0</v>
      </c>
      <c r="K1466" s="39">
        <f t="shared" si="684"/>
        <v>0</v>
      </c>
      <c r="L1466" s="39">
        <f t="shared" si="684"/>
        <v>0</v>
      </c>
      <c r="M1466" s="39">
        <f t="shared" si="684"/>
        <v>0</v>
      </c>
      <c r="N1466" s="39">
        <f t="shared" si="684"/>
        <v>10000</v>
      </c>
      <c r="O1466" s="39">
        <f t="shared" si="684"/>
        <v>0</v>
      </c>
      <c r="P1466" s="39">
        <f t="shared" si="684"/>
        <v>33440</v>
      </c>
      <c r="Q1466" s="39">
        <f t="shared" si="684"/>
        <v>0</v>
      </c>
      <c r="R1466" s="39">
        <f t="shared" si="684"/>
        <v>0</v>
      </c>
      <c r="S1466" s="39">
        <f t="shared" si="684"/>
        <v>0</v>
      </c>
      <c r="T1466" s="39">
        <f t="shared" si="684"/>
        <v>0</v>
      </c>
      <c r="U1466" s="39">
        <f t="shared" si="684"/>
        <v>0</v>
      </c>
      <c r="V1466" s="39">
        <f t="shared" si="684"/>
        <v>0</v>
      </c>
      <c r="W1466" s="39">
        <f t="shared" si="684"/>
        <v>0</v>
      </c>
      <c r="X1466" s="39">
        <f t="shared" si="684"/>
        <v>0</v>
      </c>
      <c r="Y1466" s="39">
        <f t="shared" si="684"/>
        <v>0</v>
      </c>
      <c r="Z1466" s="39">
        <f t="shared" si="684"/>
        <v>43440</v>
      </c>
      <c r="AA1466" s="39">
        <f t="shared" si="684"/>
        <v>643560</v>
      </c>
      <c r="AB1466" s="40">
        <f>Z1466/D1466</f>
        <v>6.3231441048034936E-2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3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5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5">
      <c r="A1471" s="36" t="s">
        <v>35</v>
      </c>
      <c r="B1471" s="31">
        <f>[1]consoCURRENT!E34076</f>
        <v>771000</v>
      </c>
      <c r="C1471" s="31">
        <f>[1]consoCURRENT!F34076</f>
        <v>0</v>
      </c>
      <c r="D1471" s="31">
        <f>[1]consoCURRENT!G34076</f>
        <v>771000</v>
      </c>
      <c r="E1471" s="31">
        <f>[1]consoCURRENT!H34076</f>
        <v>180034.93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58949.57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5">SUM(M1471:Y1471)</f>
        <v>180034.93</v>
      </c>
      <c r="AA1471" s="31">
        <f>D1471-Z1471</f>
        <v>590965.07000000007</v>
      </c>
      <c r="AB1471" s="37">
        <f>Z1471/D1471</f>
        <v>0.23350833981841762</v>
      </c>
      <c r="AC1471" s="32"/>
    </row>
    <row r="1472" spans="1:29" s="33" customFormat="1" ht="18" customHeight="1" x14ac:dyDescent="0.25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5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86">SUM(B1470:B1473)</f>
        <v>771000</v>
      </c>
      <c r="C1474" s="39">
        <f t="shared" si="686"/>
        <v>0</v>
      </c>
      <c r="D1474" s="39">
        <f t="shared" si="686"/>
        <v>771000</v>
      </c>
      <c r="E1474" s="39">
        <f t="shared" si="686"/>
        <v>180034.93</v>
      </c>
      <c r="F1474" s="39">
        <f t="shared" si="686"/>
        <v>0</v>
      </c>
      <c r="G1474" s="39">
        <f t="shared" si="686"/>
        <v>0</v>
      </c>
      <c r="H1474" s="39">
        <f t="shared" si="686"/>
        <v>0</v>
      </c>
      <c r="I1474" s="39">
        <f t="shared" si="686"/>
        <v>0</v>
      </c>
      <c r="J1474" s="39">
        <f t="shared" si="686"/>
        <v>0</v>
      </c>
      <c r="K1474" s="39">
        <f t="shared" si="686"/>
        <v>0</v>
      </c>
      <c r="L1474" s="39">
        <f t="shared" si="686"/>
        <v>0</v>
      </c>
      <c r="M1474" s="39">
        <f t="shared" si="686"/>
        <v>0</v>
      </c>
      <c r="N1474" s="39">
        <f t="shared" si="686"/>
        <v>0</v>
      </c>
      <c r="O1474" s="39">
        <f t="shared" si="686"/>
        <v>121085.36</v>
      </c>
      <c r="P1474" s="39">
        <f t="shared" si="686"/>
        <v>58949.57</v>
      </c>
      <c r="Q1474" s="39">
        <f t="shared" si="686"/>
        <v>0</v>
      </c>
      <c r="R1474" s="39">
        <f t="shared" si="686"/>
        <v>0</v>
      </c>
      <c r="S1474" s="39">
        <f t="shared" si="686"/>
        <v>0</v>
      </c>
      <c r="T1474" s="39">
        <f t="shared" si="686"/>
        <v>0</v>
      </c>
      <c r="U1474" s="39">
        <f t="shared" si="686"/>
        <v>0</v>
      </c>
      <c r="V1474" s="39">
        <f t="shared" si="686"/>
        <v>0</v>
      </c>
      <c r="W1474" s="39">
        <f t="shared" si="686"/>
        <v>0</v>
      </c>
      <c r="X1474" s="39">
        <f t="shared" si="686"/>
        <v>0</v>
      </c>
      <c r="Y1474" s="39">
        <f t="shared" si="686"/>
        <v>0</v>
      </c>
      <c r="Z1474" s="39">
        <f t="shared" si="686"/>
        <v>180034.93</v>
      </c>
      <c r="AA1474" s="39">
        <f t="shared" si="686"/>
        <v>590965.07000000007</v>
      </c>
      <c r="AB1474" s="40">
        <f>Z1474/D1474</f>
        <v>0.23350833981841762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88">B1475+B1474</f>
        <v>771000</v>
      </c>
      <c r="C1476" s="39">
        <f t="shared" si="688"/>
        <v>0</v>
      </c>
      <c r="D1476" s="39">
        <f t="shared" si="688"/>
        <v>771000</v>
      </c>
      <c r="E1476" s="39">
        <f t="shared" si="688"/>
        <v>180034.93</v>
      </c>
      <c r="F1476" s="39">
        <f t="shared" si="688"/>
        <v>0</v>
      </c>
      <c r="G1476" s="39">
        <f t="shared" si="688"/>
        <v>0</v>
      </c>
      <c r="H1476" s="39">
        <f t="shared" si="688"/>
        <v>0</v>
      </c>
      <c r="I1476" s="39">
        <f t="shared" si="688"/>
        <v>0</v>
      </c>
      <c r="J1476" s="39">
        <f t="shared" si="688"/>
        <v>0</v>
      </c>
      <c r="K1476" s="39">
        <f t="shared" si="688"/>
        <v>0</v>
      </c>
      <c r="L1476" s="39">
        <f t="shared" si="688"/>
        <v>0</v>
      </c>
      <c r="M1476" s="39">
        <f t="shared" si="688"/>
        <v>0</v>
      </c>
      <c r="N1476" s="39">
        <f t="shared" si="688"/>
        <v>0</v>
      </c>
      <c r="O1476" s="39">
        <f t="shared" si="688"/>
        <v>121085.36</v>
      </c>
      <c r="P1476" s="39">
        <f t="shared" si="688"/>
        <v>58949.57</v>
      </c>
      <c r="Q1476" s="39">
        <f t="shared" si="688"/>
        <v>0</v>
      </c>
      <c r="R1476" s="39">
        <f t="shared" si="688"/>
        <v>0</v>
      </c>
      <c r="S1476" s="39">
        <f t="shared" si="688"/>
        <v>0</v>
      </c>
      <c r="T1476" s="39">
        <f t="shared" si="688"/>
        <v>0</v>
      </c>
      <c r="U1476" s="39">
        <f t="shared" si="688"/>
        <v>0</v>
      </c>
      <c r="V1476" s="39">
        <f t="shared" si="688"/>
        <v>0</v>
      </c>
      <c r="W1476" s="39">
        <f t="shared" si="688"/>
        <v>0</v>
      </c>
      <c r="X1476" s="39">
        <f t="shared" si="688"/>
        <v>0</v>
      </c>
      <c r="Y1476" s="39">
        <f t="shared" si="688"/>
        <v>0</v>
      </c>
      <c r="Z1476" s="39">
        <f t="shared" si="688"/>
        <v>180034.93</v>
      </c>
      <c r="AA1476" s="39">
        <f t="shared" si="688"/>
        <v>590965.07000000007</v>
      </c>
      <c r="AB1476" s="40">
        <f>Z1476/D1476</f>
        <v>0.23350833981841762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3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5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5">
      <c r="A1481" s="36" t="s">
        <v>35</v>
      </c>
      <c r="B1481" s="31">
        <f>[1]consoCURRENT!E34289</f>
        <v>915000</v>
      </c>
      <c r="C1481" s="31">
        <f>[1]consoCURRENT!F34289</f>
        <v>0</v>
      </c>
      <c r="D1481" s="31">
        <f>[1]consoCURRENT!G34289</f>
        <v>915000</v>
      </c>
      <c r="E1481" s="31">
        <f>[1]consoCURRENT!H34289</f>
        <v>252481.3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177896.87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89">SUM(M1481:Y1481)</f>
        <v>252481.3</v>
      </c>
      <c r="AA1481" s="31">
        <f>D1481-Z1481</f>
        <v>662518.69999999995</v>
      </c>
      <c r="AB1481" s="37">
        <f>Z1481/D1481</f>
        <v>0.27593584699453549</v>
      </c>
      <c r="AC1481" s="32"/>
    </row>
    <row r="1482" spans="1:29" s="33" customFormat="1" ht="18" customHeight="1" x14ac:dyDescent="0.25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8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5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8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90">SUM(B1480:B1483)</f>
        <v>915000</v>
      </c>
      <c r="C1484" s="39">
        <f t="shared" si="690"/>
        <v>0</v>
      </c>
      <c r="D1484" s="39">
        <f t="shared" si="690"/>
        <v>915000</v>
      </c>
      <c r="E1484" s="39">
        <f t="shared" si="690"/>
        <v>252481.3</v>
      </c>
      <c r="F1484" s="39">
        <f t="shared" si="690"/>
        <v>0</v>
      </c>
      <c r="G1484" s="39">
        <f t="shared" si="690"/>
        <v>0</v>
      </c>
      <c r="H1484" s="39">
        <f t="shared" si="690"/>
        <v>0</v>
      </c>
      <c r="I1484" s="39">
        <f t="shared" si="690"/>
        <v>0</v>
      </c>
      <c r="J1484" s="39">
        <f t="shared" si="690"/>
        <v>0</v>
      </c>
      <c r="K1484" s="39">
        <f t="shared" si="690"/>
        <v>0</v>
      </c>
      <c r="L1484" s="39">
        <f t="shared" si="690"/>
        <v>0</v>
      </c>
      <c r="M1484" s="39">
        <f t="shared" si="690"/>
        <v>0</v>
      </c>
      <c r="N1484" s="39">
        <f t="shared" si="690"/>
        <v>14892.55</v>
      </c>
      <c r="O1484" s="39">
        <f t="shared" si="690"/>
        <v>59691.880000000005</v>
      </c>
      <c r="P1484" s="39">
        <f t="shared" si="690"/>
        <v>177896.87</v>
      </c>
      <c r="Q1484" s="39">
        <f t="shared" si="690"/>
        <v>0</v>
      </c>
      <c r="R1484" s="39">
        <f t="shared" si="690"/>
        <v>0</v>
      </c>
      <c r="S1484" s="39">
        <f t="shared" si="690"/>
        <v>0</v>
      </c>
      <c r="T1484" s="39">
        <f t="shared" si="690"/>
        <v>0</v>
      </c>
      <c r="U1484" s="39">
        <f t="shared" si="690"/>
        <v>0</v>
      </c>
      <c r="V1484" s="39">
        <f t="shared" si="690"/>
        <v>0</v>
      </c>
      <c r="W1484" s="39">
        <f t="shared" si="690"/>
        <v>0</v>
      </c>
      <c r="X1484" s="39">
        <f t="shared" si="690"/>
        <v>0</v>
      </c>
      <c r="Y1484" s="39">
        <f t="shared" si="690"/>
        <v>0</v>
      </c>
      <c r="Z1484" s="39">
        <f t="shared" si="690"/>
        <v>252481.3</v>
      </c>
      <c r="AA1484" s="39">
        <f t="shared" si="690"/>
        <v>662518.69999999995</v>
      </c>
      <c r="AB1484" s="40">
        <f>Z1484/D1484</f>
        <v>0.27593584699453549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92">B1485+B1484</f>
        <v>915000</v>
      </c>
      <c r="C1486" s="39">
        <f t="shared" si="692"/>
        <v>0</v>
      </c>
      <c r="D1486" s="39">
        <f t="shared" si="692"/>
        <v>915000</v>
      </c>
      <c r="E1486" s="39">
        <f t="shared" si="692"/>
        <v>252481.3</v>
      </c>
      <c r="F1486" s="39">
        <f t="shared" si="692"/>
        <v>0</v>
      </c>
      <c r="G1486" s="39">
        <f t="shared" si="692"/>
        <v>0</v>
      </c>
      <c r="H1486" s="39">
        <f t="shared" si="692"/>
        <v>0</v>
      </c>
      <c r="I1486" s="39">
        <f t="shared" si="692"/>
        <v>0</v>
      </c>
      <c r="J1486" s="39">
        <f t="shared" si="692"/>
        <v>0</v>
      </c>
      <c r="K1486" s="39">
        <f t="shared" si="692"/>
        <v>0</v>
      </c>
      <c r="L1486" s="39">
        <f t="shared" si="692"/>
        <v>0</v>
      </c>
      <c r="M1486" s="39">
        <f t="shared" si="692"/>
        <v>0</v>
      </c>
      <c r="N1486" s="39">
        <f t="shared" si="692"/>
        <v>14892.55</v>
      </c>
      <c r="O1486" s="39">
        <f t="shared" si="692"/>
        <v>59691.880000000005</v>
      </c>
      <c r="P1486" s="39">
        <f t="shared" si="692"/>
        <v>177896.87</v>
      </c>
      <c r="Q1486" s="39">
        <f t="shared" si="692"/>
        <v>0</v>
      </c>
      <c r="R1486" s="39">
        <f t="shared" si="692"/>
        <v>0</v>
      </c>
      <c r="S1486" s="39">
        <f t="shared" si="692"/>
        <v>0</v>
      </c>
      <c r="T1486" s="39">
        <f t="shared" si="692"/>
        <v>0</v>
      </c>
      <c r="U1486" s="39">
        <f t="shared" si="692"/>
        <v>0</v>
      </c>
      <c r="V1486" s="39">
        <f t="shared" si="692"/>
        <v>0</v>
      </c>
      <c r="W1486" s="39">
        <f t="shared" si="692"/>
        <v>0</v>
      </c>
      <c r="X1486" s="39">
        <f t="shared" si="692"/>
        <v>0</v>
      </c>
      <c r="Y1486" s="39">
        <f t="shared" si="692"/>
        <v>0</v>
      </c>
      <c r="Z1486" s="39">
        <f t="shared" si="692"/>
        <v>252481.3</v>
      </c>
      <c r="AA1486" s="39">
        <f t="shared" si="692"/>
        <v>662518.69999999995</v>
      </c>
      <c r="AB1486" s="40">
        <f>Z1486/D1486</f>
        <v>0.27593584699453549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3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5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5">
      <c r="A1491" s="36" t="s">
        <v>35</v>
      </c>
      <c r="B1491" s="31">
        <f>[1]consoCURRENT!E34502</f>
        <v>943000</v>
      </c>
      <c r="C1491" s="31">
        <f>[1]consoCURRENT!F34502</f>
        <v>0</v>
      </c>
      <c r="D1491" s="31">
        <f>[1]consoCURRENT!G34502</f>
        <v>943000</v>
      </c>
      <c r="E1491" s="31">
        <f>[1]consoCURRENT!H34502</f>
        <v>290655.75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122253.73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3">SUM(M1491:Y1491)</f>
        <v>290655.75</v>
      </c>
      <c r="AA1491" s="31">
        <f>D1491-Z1491</f>
        <v>652344.25</v>
      </c>
      <c r="AB1491" s="37">
        <f>Z1491/D1491</f>
        <v>0.30822454931071047</v>
      </c>
      <c r="AC1491" s="32"/>
    </row>
    <row r="1492" spans="1:29" s="33" customFormat="1" ht="18" customHeight="1" x14ac:dyDescent="0.25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5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94">SUM(B1490:B1493)</f>
        <v>943000</v>
      </c>
      <c r="C1494" s="39">
        <f t="shared" si="694"/>
        <v>0</v>
      </c>
      <c r="D1494" s="39">
        <f t="shared" si="694"/>
        <v>943000</v>
      </c>
      <c r="E1494" s="39">
        <f t="shared" si="694"/>
        <v>290655.75</v>
      </c>
      <c r="F1494" s="39">
        <f t="shared" si="694"/>
        <v>0</v>
      </c>
      <c r="G1494" s="39">
        <f t="shared" si="694"/>
        <v>0</v>
      </c>
      <c r="H1494" s="39">
        <f t="shared" si="694"/>
        <v>0</v>
      </c>
      <c r="I1494" s="39">
        <f t="shared" si="694"/>
        <v>0</v>
      </c>
      <c r="J1494" s="39">
        <f t="shared" si="694"/>
        <v>0</v>
      </c>
      <c r="K1494" s="39">
        <f t="shared" si="694"/>
        <v>0</v>
      </c>
      <c r="L1494" s="39">
        <f t="shared" si="694"/>
        <v>0</v>
      </c>
      <c r="M1494" s="39">
        <f t="shared" si="694"/>
        <v>0</v>
      </c>
      <c r="N1494" s="39">
        <f t="shared" si="694"/>
        <v>91670.3</v>
      </c>
      <c r="O1494" s="39">
        <f t="shared" si="694"/>
        <v>76731.72</v>
      </c>
      <c r="P1494" s="39">
        <f t="shared" si="694"/>
        <v>122253.73</v>
      </c>
      <c r="Q1494" s="39">
        <f t="shared" si="694"/>
        <v>0</v>
      </c>
      <c r="R1494" s="39">
        <f t="shared" si="694"/>
        <v>0</v>
      </c>
      <c r="S1494" s="39">
        <f t="shared" si="694"/>
        <v>0</v>
      </c>
      <c r="T1494" s="39">
        <f t="shared" si="694"/>
        <v>0</v>
      </c>
      <c r="U1494" s="39">
        <f t="shared" si="694"/>
        <v>0</v>
      </c>
      <c r="V1494" s="39">
        <f t="shared" si="694"/>
        <v>0</v>
      </c>
      <c r="W1494" s="39">
        <f t="shared" si="694"/>
        <v>0</v>
      </c>
      <c r="X1494" s="39">
        <f t="shared" si="694"/>
        <v>0</v>
      </c>
      <c r="Y1494" s="39">
        <f t="shared" si="694"/>
        <v>0</v>
      </c>
      <c r="Z1494" s="39">
        <f t="shared" si="694"/>
        <v>290655.75</v>
      </c>
      <c r="AA1494" s="39">
        <f t="shared" si="694"/>
        <v>652344.25</v>
      </c>
      <c r="AB1494" s="40">
        <f>Z1494/D1494</f>
        <v>0.30822454931071047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96">B1495+B1494</f>
        <v>943000</v>
      </c>
      <c r="C1496" s="39">
        <f t="shared" si="696"/>
        <v>0</v>
      </c>
      <c r="D1496" s="39">
        <f t="shared" si="696"/>
        <v>943000</v>
      </c>
      <c r="E1496" s="39">
        <f t="shared" si="696"/>
        <v>290655.75</v>
      </c>
      <c r="F1496" s="39">
        <f t="shared" si="696"/>
        <v>0</v>
      </c>
      <c r="G1496" s="39">
        <f t="shared" si="696"/>
        <v>0</v>
      </c>
      <c r="H1496" s="39">
        <f t="shared" si="696"/>
        <v>0</v>
      </c>
      <c r="I1496" s="39">
        <f t="shared" si="696"/>
        <v>0</v>
      </c>
      <c r="J1496" s="39">
        <f t="shared" si="696"/>
        <v>0</v>
      </c>
      <c r="K1496" s="39">
        <f t="shared" si="696"/>
        <v>0</v>
      </c>
      <c r="L1496" s="39">
        <f t="shared" si="696"/>
        <v>0</v>
      </c>
      <c r="M1496" s="39">
        <f t="shared" si="696"/>
        <v>0</v>
      </c>
      <c r="N1496" s="39">
        <f t="shared" si="696"/>
        <v>91670.3</v>
      </c>
      <c r="O1496" s="39">
        <f t="shared" si="696"/>
        <v>76731.72</v>
      </c>
      <c r="P1496" s="39">
        <f t="shared" si="696"/>
        <v>122253.73</v>
      </c>
      <c r="Q1496" s="39">
        <f t="shared" si="696"/>
        <v>0</v>
      </c>
      <c r="R1496" s="39">
        <f t="shared" si="696"/>
        <v>0</v>
      </c>
      <c r="S1496" s="39">
        <f t="shared" si="696"/>
        <v>0</v>
      </c>
      <c r="T1496" s="39">
        <f t="shared" si="696"/>
        <v>0</v>
      </c>
      <c r="U1496" s="39">
        <f t="shared" si="696"/>
        <v>0</v>
      </c>
      <c r="V1496" s="39">
        <f t="shared" si="696"/>
        <v>0</v>
      </c>
      <c r="W1496" s="39">
        <f t="shared" si="696"/>
        <v>0</v>
      </c>
      <c r="X1496" s="39">
        <f t="shared" si="696"/>
        <v>0</v>
      </c>
      <c r="Y1496" s="39">
        <f t="shared" si="696"/>
        <v>0</v>
      </c>
      <c r="Z1496" s="39">
        <f t="shared" si="696"/>
        <v>290655.75</v>
      </c>
      <c r="AA1496" s="39">
        <f t="shared" si="696"/>
        <v>652344.25</v>
      </c>
      <c r="AB1496" s="40">
        <f>Z1496/D1496</f>
        <v>0.30822454931071047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3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5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5">
      <c r="A1501" s="36" t="s">
        <v>35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230412.83000000002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152600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97">SUM(M1501:Y1501)</f>
        <v>230412.83000000002</v>
      </c>
      <c r="AA1501" s="31">
        <f>D1501-Z1501</f>
        <v>649587.16999999993</v>
      </c>
      <c r="AB1501" s="37">
        <f>Z1501/D1501</f>
        <v>0.26183276136363637</v>
      </c>
      <c r="AC1501" s="32"/>
    </row>
    <row r="1502" spans="1:29" s="33" customFormat="1" ht="18" customHeight="1" x14ac:dyDescent="0.25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5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98">SUM(B1500:B1503)</f>
        <v>880000</v>
      </c>
      <c r="C1504" s="39">
        <f t="shared" si="698"/>
        <v>0</v>
      </c>
      <c r="D1504" s="39">
        <f t="shared" si="698"/>
        <v>880000</v>
      </c>
      <c r="E1504" s="39">
        <f t="shared" si="698"/>
        <v>230412.83000000002</v>
      </c>
      <c r="F1504" s="39">
        <f t="shared" si="698"/>
        <v>0</v>
      </c>
      <c r="G1504" s="39">
        <f t="shared" si="698"/>
        <v>0</v>
      </c>
      <c r="H1504" s="39">
        <f t="shared" si="698"/>
        <v>0</v>
      </c>
      <c r="I1504" s="39">
        <f t="shared" si="698"/>
        <v>0</v>
      </c>
      <c r="J1504" s="39">
        <f t="shared" si="698"/>
        <v>0</v>
      </c>
      <c r="K1504" s="39">
        <f t="shared" si="698"/>
        <v>0</v>
      </c>
      <c r="L1504" s="39">
        <f t="shared" si="698"/>
        <v>0</v>
      </c>
      <c r="M1504" s="39">
        <f t="shared" si="698"/>
        <v>0</v>
      </c>
      <c r="N1504" s="39">
        <f t="shared" si="698"/>
        <v>0</v>
      </c>
      <c r="O1504" s="39">
        <f t="shared" si="698"/>
        <v>77812.83</v>
      </c>
      <c r="P1504" s="39">
        <f t="shared" si="698"/>
        <v>152600</v>
      </c>
      <c r="Q1504" s="39">
        <f t="shared" si="698"/>
        <v>0</v>
      </c>
      <c r="R1504" s="39">
        <f t="shared" si="698"/>
        <v>0</v>
      </c>
      <c r="S1504" s="39">
        <f t="shared" si="698"/>
        <v>0</v>
      </c>
      <c r="T1504" s="39">
        <f t="shared" si="698"/>
        <v>0</v>
      </c>
      <c r="U1504" s="39">
        <f t="shared" si="698"/>
        <v>0</v>
      </c>
      <c r="V1504" s="39">
        <f t="shared" si="698"/>
        <v>0</v>
      </c>
      <c r="W1504" s="39">
        <f t="shared" si="698"/>
        <v>0</v>
      </c>
      <c r="X1504" s="39">
        <f t="shared" si="698"/>
        <v>0</v>
      </c>
      <c r="Y1504" s="39">
        <f t="shared" si="698"/>
        <v>0</v>
      </c>
      <c r="Z1504" s="39">
        <f t="shared" si="698"/>
        <v>230412.83000000002</v>
      </c>
      <c r="AA1504" s="39">
        <f t="shared" si="698"/>
        <v>649587.16999999993</v>
      </c>
      <c r="AB1504" s="40">
        <f>Z1504/D1504</f>
        <v>0.26183276136363637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9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700">B1505+B1504</f>
        <v>880000</v>
      </c>
      <c r="C1506" s="39">
        <f t="shared" si="700"/>
        <v>0</v>
      </c>
      <c r="D1506" s="39">
        <f t="shared" si="700"/>
        <v>880000</v>
      </c>
      <c r="E1506" s="39">
        <f t="shared" si="700"/>
        <v>230412.83000000002</v>
      </c>
      <c r="F1506" s="39">
        <f t="shared" si="700"/>
        <v>0</v>
      </c>
      <c r="G1506" s="39">
        <f t="shared" si="700"/>
        <v>0</v>
      </c>
      <c r="H1506" s="39">
        <f t="shared" si="700"/>
        <v>0</v>
      </c>
      <c r="I1506" s="39">
        <f t="shared" si="700"/>
        <v>0</v>
      </c>
      <c r="J1506" s="39">
        <f t="shared" si="700"/>
        <v>0</v>
      </c>
      <c r="K1506" s="39">
        <f t="shared" si="700"/>
        <v>0</v>
      </c>
      <c r="L1506" s="39">
        <f t="shared" si="700"/>
        <v>0</v>
      </c>
      <c r="M1506" s="39">
        <f t="shared" si="700"/>
        <v>0</v>
      </c>
      <c r="N1506" s="39">
        <f t="shared" si="700"/>
        <v>0</v>
      </c>
      <c r="O1506" s="39">
        <f t="shared" si="700"/>
        <v>77812.83</v>
      </c>
      <c r="P1506" s="39">
        <f t="shared" si="700"/>
        <v>152600</v>
      </c>
      <c r="Q1506" s="39">
        <f t="shared" si="700"/>
        <v>0</v>
      </c>
      <c r="R1506" s="39">
        <f t="shared" si="700"/>
        <v>0</v>
      </c>
      <c r="S1506" s="39">
        <f t="shared" si="700"/>
        <v>0</v>
      </c>
      <c r="T1506" s="39">
        <f t="shared" si="700"/>
        <v>0</v>
      </c>
      <c r="U1506" s="39">
        <f t="shared" si="700"/>
        <v>0</v>
      </c>
      <c r="V1506" s="39">
        <f t="shared" si="700"/>
        <v>0</v>
      </c>
      <c r="W1506" s="39">
        <f t="shared" si="700"/>
        <v>0</v>
      </c>
      <c r="X1506" s="39">
        <f t="shared" si="700"/>
        <v>0</v>
      </c>
      <c r="Y1506" s="39">
        <f t="shared" si="700"/>
        <v>0</v>
      </c>
      <c r="Z1506" s="39">
        <f t="shared" si="700"/>
        <v>230412.83000000002</v>
      </c>
      <c r="AA1506" s="39">
        <f t="shared" si="700"/>
        <v>649587.16999999993</v>
      </c>
      <c r="AB1506" s="40">
        <f>Z1506/D1506</f>
        <v>0.26183276136363637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3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5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5">
      <c r="A1511" s="36" t="s">
        <v>35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346089.77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192991.71000000002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1">SUM(M1511:Y1511)</f>
        <v>346089.77</v>
      </c>
      <c r="AA1511" s="31">
        <f>D1511-Z1511</f>
        <v>745910.23</v>
      </c>
      <c r="AB1511" s="37">
        <f>Z1511/D1511</f>
        <v>0.31693202380952384</v>
      </c>
      <c r="AC1511" s="32"/>
    </row>
    <row r="1512" spans="1:29" s="33" customFormat="1" ht="18" customHeight="1" x14ac:dyDescent="0.25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5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702">SUM(B1510:B1513)</f>
        <v>1092000</v>
      </c>
      <c r="C1514" s="39">
        <f t="shared" si="702"/>
        <v>0</v>
      </c>
      <c r="D1514" s="39">
        <f t="shared" si="702"/>
        <v>1092000</v>
      </c>
      <c r="E1514" s="39">
        <f t="shared" si="702"/>
        <v>346089.77</v>
      </c>
      <c r="F1514" s="39">
        <f t="shared" si="702"/>
        <v>0</v>
      </c>
      <c r="G1514" s="39">
        <f t="shared" si="702"/>
        <v>0</v>
      </c>
      <c r="H1514" s="39">
        <f t="shared" si="702"/>
        <v>0</v>
      </c>
      <c r="I1514" s="39">
        <f t="shared" si="702"/>
        <v>0</v>
      </c>
      <c r="J1514" s="39">
        <f t="shared" si="702"/>
        <v>0</v>
      </c>
      <c r="K1514" s="39">
        <f t="shared" si="702"/>
        <v>0</v>
      </c>
      <c r="L1514" s="39">
        <f t="shared" si="702"/>
        <v>0</v>
      </c>
      <c r="M1514" s="39">
        <f t="shared" si="702"/>
        <v>0</v>
      </c>
      <c r="N1514" s="39">
        <f t="shared" si="702"/>
        <v>0</v>
      </c>
      <c r="O1514" s="39">
        <f t="shared" si="702"/>
        <v>153098.06</v>
      </c>
      <c r="P1514" s="39">
        <f t="shared" si="702"/>
        <v>192991.71000000002</v>
      </c>
      <c r="Q1514" s="39">
        <f t="shared" si="702"/>
        <v>0</v>
      </c>
      <c r="R1514" s="39">
        <f t="shared" si="702"/>
        <v>0</v>
      </c>
      <c r="S1514" s="39">
        <f t="shared" si="702"/>
        <v>0</v>
      </c>
      <c r="T1514" s="39">
        <f t="shared" si="702"/>
        <v>0</v>
      </c>
      <c r="U1514" s="39">
        <f t="shared" si="702"/>
        <v>0</v>
      </c>
      <c r="V1514" s="39">
        <f t="shared" si="702"/>
        <v>0</v>
      </c>
      <c r="W1514" s="39">
        <f t="shared" si="702"/>
        <v>0</v>
      </c>
      <c r="X1514" s="39">
        <f t="shared" si="702"/>
        <v>0</v>
      </c>
      <c r="Y1514" s="39">
        <f t="shared" si="702"/>
        <v>0</v>
      </c>
      <c r="Z1514" s="39">
        <f t="shared" si="702"/>
        <v>346089.77</v>
      </c>
      <c r="AA1514" s="39">
        <f t="shared" si="702"/>
        <v>745910.23</v>
      </c>
      <c r="AB1514" s="40">
        <f>Z1514/D1514</f>
        <v>0.31693202380952384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704">B1515+B1514</f>
        <v>1092000</v>
      </c>
      <c r="C1516" s="39">
        <f t="shared" si="704"/>
        <v>0</v>
      </c>
      <c r="D1516" s="39">
        <f t="shared" si="704"/>
        <v>1092000</v>
      </c>
      <c r="E1516" s="39">
        <f t="shared" si="704"/>
        <v>346089.77</v>
      </c>
      <c r="F1516" s="39">
        <f t="shared" si="704"/>
        <v>0</v>
      </c>
      <c r="G1516" s="39">
        <f t="shared" si="704"/>
        <v>0</v>
      </c>
      <c r="H1516" s="39">
        <f t="shared" si="704"/>
        <v>0</v>
      </c>
      <c r="I1516" s="39">
        <f t="shared" si="704"/>
        <v>0</v>
      </c>
      <c r="J1516" s="39">
        <f t="shared" si="704"/>
        <v>0</v>
      </c>
      <c r="K1516" s="39">
        <f t="shared" si="704"/>
        <v>0</v>
      </c>
      <c r="L1516" s="39">
        <f t="shared" si="704"/>
        <v>0</v>
      </c>
      <c r="M1516" s="39">
        <f t="shared" si="704"/>
        <v>0</v>
      </c>
      <c r="N1516" s="39">
        <f t="shared" si="704"/>
        <v>0</v>
      </c>
      <c r="O1516" s="39">
        <f t="shared" si="704"/>
        <v>153098.06</v>
      </c>
      <c r="P1516" s="39">
        <f t="shared" si="704"/>
        <v>192991.71000000002</v>
      </c>
      <c r="Q1516" s="39">
        <f t="shared" si="704"/>
        <v>0</v>
      </c>
      <c r="R1516" s="39">
        <f t="shared" si="704"/>
        <v>0</v>
      </c>
      <c r="S1516" s="39">
        <f t="shared" si="704"/>
        <v>0</v>
      </c>
      <c r="T1516" s="39">
        <f t="shared" si="704"/>
        <v>0</v>
      </c>
      <c r="U1516" s="39">
        <f t="shared" si="704"/>
        <v>0</v>
      </c>
      <c r="V1516" s="39">
        <f t="shared" si="704"/>
        <v>0</v>
      </c>
      <c r="W1516" s="39">
        <f t="shared" si="704"/>
        <v>0</v>
      </c>
      <c r="X1516" s="39">
        <f t="shared" si="704"/>
        <v>0</v>
      </c>
      <c r="Y1516" s="39">
        <f t="shared" si="704"/>
        <v>0</v>
      </c>
      <c r="Z1516" s="39">
        <f t="shared" si="704"/>
        <v>346089.77</v>
      </c>
      <c r="AA1516" s="39">
        <f t="shared" si="704"/>
        <v>745910.23</v>
      </c>
      <c r="AB1516" s="40">
        <f>Z1516/D1516</f>
        <v>0.31693202380952384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3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5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5">
      <c r="A1521" s="36" t="s">
        <v>35</v>
      </c>
      <c r="B1521" s="31">
        <f>[1]consoCURRENT!E35141</f>
        <v>805000</v>
      </c>
      <c r="C1521" s="31">
        <f>[1]consoCURRENT!F35141</f>
        <v>0</v>
      </c>
      <c r="D1521" s="31">
        <f>[1]consoCURRENT!G35141</f>
        <v>805000</v>
      </c>
      <c r="E1521" s="31">
        <f>[1]consoCURRENT!H35141</f>
        <v>309694.52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227897.03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5">SUM(M1521:Y1521)</f>
        <v>309694.52</v>
      </c>
      <c r="AA1521" s="31">
        <f>D1521-Z1521</f>
        <v>495305.48</v>
      </c>
      <c r="AB1521" s="37">
        <f>Z1521/D1521</f>
        <v>0.38471368944099382</v>
      </c>
      <c r="AC1521" s="32"/>
    </row>
    <row r="1522" spans="1:29" s="33" customFormat="1" ht="18" customHeight="1" x14ac:dyDescent="0.25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5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706">SUM(B1520:B1523)</f>
        <v>805000</v>
      </c>
      <c r="C1524" s="39">
        <f t="shared" si="706"/>
        <v>0</v>
      </c>
      <c r="D1524" s="39">
        <f t="shared" si="706"/>
        <v>805000</v>
      </c>
      <c r="E1524" s="39">
        <f t="shared" si="706"/>
        <v>309694.52</v>
      </c>
      <c r="F1524" s="39">
        <f t="shared" si="706"/>
        <v>0</v>
      </c>
      <c r="G1524" s="39">
        <f t="shared" si="706"/>
        <v>0</v>
      </c>
      <c r="H1524" s="39">
        <f t="shared" si="706"/>
        <v>0</v>
      </c>
      <c r="I1524" s="39">
        <f t="shared" si="706"/>
        <v>0</v>
      </c>
      <c r="J1524" s="39">
        <f t="shared" si="706"/>
        <v>0</v>
      </c>
      <c r="K1524" s="39">
        <f t="shared" si="706"/>
        <v>0</v>
      </c>
      <c r="L1524" s="39">
        <f t="shared" si="706"/>
        <v>0</v>
      </c>
      <c r="M1524" s="39">
        <f t="shared" si="706"/>
        <v>0</v>
      </c>
      <c r="N1524" s="39">
        <f t="shared" si="706"/>
        <v>0</v>
      </c>
      <c r="O1524" s="39">
        <f t="shared" si="706"/>
        <v>81797.489999999991</v>
      </c>
      <c r="P1524" s="39">
        <f t="shared" si="706"/>
        <v>227897.03</v>
      </c>
      <c r="Q1524" s="39">
        <f t="shared" si="706"/>
        <v>0</v>
      </c>
      <c r="R1524" s="39">
        <f t="shared" si="706"/>
        <v>0</v>
      </c>
      <c r="S1524" s="39">
        <f t="shared" si="706"/>
        <v>0</v>
      </c>
      <c r="T1524" s="39">
        <f t="shared" si="706"/>
        <v>0</v>
      </c>
      <c r="U1524" s="39">
        <f t="shared" si="706"/>
        <v>0</v>
      </c>
      <c r="V1524" s="39">
        <f t="shared" si="706"/>
        <v>0</v>
      </c>
      <c r="W1524" s="39">
        <f t="shared" si="706"/>
        <v>0</v>
      </c>
      <c r="X1524" s="39">
        <f t="shared" si="706"/>
        <v>0</v>
      </c>
      <c r="Y1524" s="39">
        <f t="shared" si="706"/>
        <v>0</v>
      </c>
      <c r="Z1524" s="39">
        <f t="shared" si="706"/>
        <v>309694.52</v>
      </c>
      <c r="AA1524" s="39">
        <f t="shared" si="706"/>
        <v>495305.48</v>
      </c>
      <c r="AB1524" s="40">
        <f>Z1524/D1524</f>
        <v>0.38471368944099382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708">B1525+B1524</f>
        <v>805000</v>
      </c>
      <c r="C1526" s="39">
        <f t="shared" si="708"/>
        <v>0</v>
      </c>
      <c r="D1526" s="39">
        <f t="shared" si="708"/>
        <v>805000</v>
      </c>
      <c r="E1526" s="39">
        <f t="shared" si="708"/>
        <v>309694.52</v>
      </c>
      <c r="F1526" s="39">
        <f t="shared" si="708"/>
        <v>0</v>
      </c>
      <c r="G1526" s="39">
        <f t="shared" si="708"/>
        <v>0</v>
      </c>
      <c r="H1526" s="39">
        <f t="shared" si="708"/>
        <v>0</v>
      </c>
      <c r="I1526" s="39">
        <f t="shared" si="708"/>
        <v>0</v>
      </c>
      <c r="J1526" s="39">
        <f t="shared" si="708"/>
        <v>0</v>
      </c>
      <c r="K1526" s="39">
        <f t="shared" si="708"/>
        <v>0</v>
      </c>
      <c r="L1526" s="39">
        <f t="shared" si="708"/>
        <v>0</v>
      </c>
      <c r="M1526" s="39">
        <f t="shared" si="708"/>
        <v>0</v>
      </c>
      <c r="N1526" s="39">
        <f t="shared" si="708"/>
        <v>0</v>
      </c>
      <c r="O1526" s="39">
        <f t="shared" si="708"/>
        <v>81797.489999999991</v>
      </c>
      <c r="P1526" s="39">
        <f t="shared" si="708"/>
        <v>227897.03</v>
      </c>
      <c r="Q1526" s="39">
        <f t="shared" si="708"/>
        <v>0</v>
      </c>
      <c r="R1526" s="39">
        <f t="shared" si="708"/>
        <v>0</v>
      </c>
      <c r="S1526" s="39">
        <f t="shared" si="708"/>
        <v>0</v>
      </c>
      <c r="T1526" s="39">
        <f t="shared" si="708"/>
        <v>0</v>
      </c>
      <c r="U1526" s="39">
        <f t="shared" si="708"/>
        <v>0</v>
      </c>
      <c r="V1526" s="39">
        <f t="shared" si="708"/>
        <v>0</v>
      </c>
      <c r="W1526" s="39">
        <f t="shared" si="708"/>
        <v>0</v>
      </c>
      <c r="X1526" s="39">
        <f t="shared" si="708"/>
        <v>0</v>
      </c>
      <c r="Y1526" s="39">
        <f t="shared" si="708"/>
        <v>0</v>
      </c>
      <c r="Z1526" s="39">
        <f t="shared" si="708"/>
        <v>309694.52</v>
      </c>
      <c r="AA1526" s="39">
        <f t="shared" si="708"/>
        <v>495305.48</v>
      </c>
      <c r="AB1526" s="40">
        <f>Z1526/D1526</f>
        <v>0.38471368944099382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3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5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5">
      <c r="A1531" s="36" t="s">
        <v>35</v>
      </c>
      <c r="B1531" s="31">
        <f>[1]consoCURRENT!E35354</f>
        <v>1013000</v>
      </c>
      <c r="C1531" s="31">
        <f>[1]consoCURRENT!F35354</f>
        <v>0</v>
      </c>
      <c r="D1531" s="31">
        <f>[1]consoCURRENT!G35354</f>
        <v>1013000</v>
      </c>
      <c r="E1531" s="31">
        <f>[1]consoCURRENT!H35354</f>
        <v>418898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215787.21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09">SUM(M1531:Y1531)</f>
        <v>418898</v>
      </c>
      <c r="AA1531" s="31">
        <f>D1531-Z1531</f>
        <v>594102</v>
      </c>
      <c r="AB1531" s="37">
        <f>Z1531/D1531</f>
        <v>0.41352221125370187</v>
      </c>
      <c r="AC1531" s="32"/>
    </row>
    <row r="1532" spans="1:29" s="33" customFormat="1" ht="18" customHeight="1" x14ac:dyDescent="0.25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0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5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0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10">SUM(B1530:B1533)</f>
        <v>1013000</v>
      </c>
      <c r="C1534" s="39">
        <f t="shared" si="710"/>
        <v>0</v>
      </c>
      <c r="D1534" s="39">
        <f t="shared" si="710"/>
        <v>1013000</v>
      </c>
      <c r="E1534" s="39">
        <f t="shared" si="710"/>
        <v>418898</v>
      </c>
      <c r="F1534" s="39">
        <f t="shared" si="710"/>
        <v>0</v>
      </c>
      <c r="G1534" s="39">
        <f t="shared" si="710"/>
        <v>0</v>
      </c>
      <c r="H1534" s="39">
        <f t="shared" si="710"/>
        <v>0</v>
      </c>
      <c r="I1534" s="39">
        <f t="shared" si="710"/>
        <v>0</v>
      </c>
      <c r="J1534" s="39">
        <f t="shared" si="710"/>
        <v>0</v>
      </c>
      <c r="K1534" s="39">
        <f t="shared" si="710"/>
        <v>0</v>
      </c>
      <c r="L1534" s="39">
        <f t="shared" si="710"/>
        <v>0</v>
      </c>
      <c r="M1534" s="39">
        <f t="shared" si="710"/>
        <v>0</v>
      </c>
      <c r="N1534" s="39">
        <f t="shared" si="710"/>
        <v>196910.79</v>
      </c>
      <c r="O1534" s="39">
        <f t="shared" si="710"/>
        <v>6200</v>
      </c>
      <c r="P1534" s="39">
        <f t="shared" si="710"/>
        <v>215787.21</v>
      </c>
      <c r="Q1534" s="39">
        <f t="shared" si="710"/>
        <v>0</v>
      </c>
      <c r="R1534" s="39">
        <f t="shared" si="710"/>
        <v>0</v>
      </c>
      <c r="S1534" s="39">
        <f t="shared" si="710"/>
        <v>0</v>
      </c>
      <c r="T1534" s="39">
        <f t="shared" si="710"/>
        <v>0</v>
      </c>
      <c r="U1534" s="39">
        <f t="shared" si="710"/>
        <v>0</v>
      </c>
      <c r="V1534" s="39">
        <f t="shared" si="710"/>
        <v>0</v>
      </c>
      <c r="W1534" s="39">
        <f t="shared" si="710"/>
        <v>0</v>
      </c>
      <c r="X1534" s="39">
        <f t="shared" si="710"/>
        <v>0</v>
      </c>
      <c r="Y1534" s="39">
        <f t="shared" si="710"/>
        <v>0</v>
      </c>
      <c r="Z1534" s="39">
        <f t="shared" si="710"/>
        <v>418898</v>
      </c>
      <c r="AA1534" s="39">
        <f t="shared" si="710"/>
        <v>594102</v>
      </c>
      <c r="AB1534" s="40">
        <f>Z1534/D1534</f>
        <v>0.41352221125370187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12">B1535+B1534</f>
        <v>1013000</v>
      </c>
      <c r="C1536" s="39">
        <f t="shared" si="712"/>
        <v>0</v>
      </c>
      <c r="D1536" s="39">
        <f t="shared" si="712"/>
        <v>1013000</v>
      </c>
      <c r="E1536" s="39">
        <f t="shared" si="712"/>
        <v>418898</v>
      </c>
      <c r="F1536" s="39">
        <f t="shared" si="712"/>
        <v>0</v>
      </c>
      <c r="G1536" s="39">
        <f t="shared" si="712"/>
        <v>0</v>
      </c>
      <c r="H1536" s="39">
        <f t="shared" si="712"/>
        <v>0</v>
      </c>
      <c r="I1536" s="39">
        <f t="shared" si="712"/>
        <v>0</v>
      </c>
      <c r="J1536" s="39">
        <f t="shared" si="712"/>
        <v>0</v>
      </c>
      <c r="K1536" s="39">
        <f t="shared" si="712"/>
        <v>0</v>
      </c>
      <c r="L1536" s="39">
        <f t="shared" si="712"/>
        <v>0</v>
      </c>
      <c r="M1536" s="39">
        <f t="shared" si="712"/>
        <v>0</v>
      </c>
      <c r="N1536" s="39">
        <f t="shared" si="712"/>
        <v>196910.79</v>
      </c>
      <c r="O1536" s="39">
        <f t="shared" si="712"/>
        <v>6200</v>
      </c>
      <c r="P1536" s="39">
        <f t="shared" si="712"/>
        <v>215787.21</v>
      </c>
      <c r="Q1536" s="39">
        <f t="shared" si="712"/>
        <v>0</v>
      </c>
      <c r="R1536" s="39">
        <f t="shared" si="712"/>
        <v>0</v>
      </c>
      <c r="S1536" s="39">
        <f t="shared" si="712"/>
        <v>0</v>
      </c>
      <c r="T1536" s="39">
        <f t="shared" si="712"/>
        <v>0</v>
      </c>
      <c r="U1536" s="39">
        <f t="shared" si="712"/>
        <v>0</v>
      </c>
      <c r="V1536" s="39">
        <f t="shared" si="712"/>
        <v>0</v>
      </c>
      <c r="W1536" s="39">
        <f t="shared" si="712"/>
        <v>0</v>
      </c>
      <c r="X1536" s="39">
        <f t="shared" si="712"/>
        <v>0</v>
      </c>
      <c r="Y1536" s="39">
        <f t="shared" si="712"/>
        <v>0</v>
      </c>
      <c r="Z1536" s="39">
        <f t="shared" si="712"/>
        <v>418898</v>
      </c>
      <c r="AA1536" s="39">
        <f t="shared" si="712"/>
        <v>594102</v>
      </c>
      <c r="AB1536" s="40">
        <f>Z1536/D1536</f>
        <v>0.41352221125370187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3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5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5">
      <c r="A1541" s="36" t="s">
        <v>35</v>
      </c>
      <c r="B1541" s="31">
        <f>[1]consoCURRENT!E35567</f>
        <v>985000</v>
      </c>
      <c r="C1541" s="31">
        <f>[1]consoCURRENT!F35567</f>
        <v>0</v>
      </c>
      <c r="D1541" s="31">
        <f>[1]consoCURRENT!G35567</f>
        <v>985000</v>
      </c>
      <c r="E1541" s="31">
        <f>[1]consoCURRENT!H35567</f>
        <v>103795.31000000001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42574.23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3">SUM(M1541:Y1541)</f>
        <v>103795.31</v>
      </c>
      <c r="AA1541" s="31">
        <f>D1541-Z1541</f>
        <v>881204.69</v>
      </c>
      <c r="AB1541" s="37">
        <f>Z1541/D1541</f>
        <v>0.10537594923857868</v>
      </c>
      <c r="AC1541" s="32"/>
    </row>
    <row r="1542" spans="1:29" s="33" customFormat="1" ht="18" customHeight="1" x14ac:dyDescent="0.25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5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14">SUM(B1540:B1543)</f>
        <v>985000</v>
      </c>
      <c r="C1544" s="39">
        <f t="shared" si="714"/>
        <v>0</v>
      </c>
      <c r="D1544" s="39">
        <f t="shared" si="714"/>
        <v>985000</v>
      </c>
      <c r="E1544" s="39">
        <f t="shared" si="714"/>
        <v>103795.31000000001</v>
      </c>
      <c r="F1544" s="39">
        <f t="shared" si="714"/>
        <v>0</v>
      </c>
      <c r="G1544" s="39">
        <f t="shared" si="714"/>
        <v>0</v>
      </c>
      <c r="H1544" s="39">
        <f t="shared" si="714"/>
        <v>0</v>
      </c>
      <c r="I1544" s="39">
        <f t="shared" si="714"/>
        <v>0</v>
      </c>
      <c r="J1544" s="39">
        <f t="shared" si="714"/>
        <v>0</v>
      </c>
      <c r="K1544" s="39">
        <f t="shared" si="714"/>
        <v>0</v>
      </c>
      <c r="L1544" s="39">
        <f t="shared" si="714"/>
        <v>0</v>
      </c>
      <c r="M1544" s="39">
        <f t="shared" si="714"/>
        <v>0</v>
      </c>
      <c r="N1544" s="39">
        <f t="shared" si="714"/>
        <v>0</v>
      </c>
      <c r="O1544" s="39">
        <f t="shared" si="714"/>
        <v>61221.08</v>
      </c>
      <c r="P1544" s="39">
        <f t="shared" si="714"/>
        <v>42574.23</v>
      </c>
      <c r="Q1544" s="39">
        <f t="shared" si="714"/>
        <v>0</v>
      </c>
      <c r="R1544" s="39">
        <f t="shared" si="714"/>
        <v>0</v>
      </c>
      <c r="S1544" s="39">
        <f t="shared" si="714"/>
        <v>0</v>
      </c>
      <c r="T1544" s="39">
        <f t="shared" si="714"/>
        <v>0</v>
      </c>
      <c r="U1544" s="39">
        <f t="shared" si="714"/>
        <v>0</v>
      </c>
      <c r="V1544" s="39">
        <f t="shared" si="714"/>
        <v>0</v>
      </c>
      <c r="W1544" s="39">
        <f t="shared" si="714"/>
        <v>0</v>
      </c>
      <c r="X1544" s="39">
        <f t="shared" si="714"/>
        <v>0</v>
      </c>
      <c r="Y1544" s="39">
        <f t="shared" si="714"/>
        <v>0</v>
      </c>
      <c r="Z1544" s="39">
        <f t="shared" si="714"/>
        <v>103795.31</v>
      </c>
      <c r="AA1544" s="39">
        <f t="shared" si="714"/>
        <v>881204.69</v>
      </c>
      <c r="AB1544" s="40">
        <f>Z1544/D1544</f>
        <v>0.10537594923857868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16">B1545+B1544</f>
        <v>985000</v>
      </c>
      <c r="C1546" s="39">
        <f t="shared" si="716"/>
        <v>0</v>
      </c>
      <c r="D1546" s="39">
        <f t="shared" si="716"/>
        <v>985000</v>
      </c>
      <c r="E1546" s="39">
        <f t="shared" si="716"/>
        <v>103795.31000000001</v>
      </c>
      <c r="F1546" s="39">
        <f t="shared" si="716"/>
        <v>0</v>
      </c>
      <c r="G1546" s="39">
        <f t="shared" si="716"/>
        <v>0</v>
      </c>
      <c r="H1546" s="39">
        <f t="shared" si="716"/>
        <v>0</v>
      </c>
      <c r="I1546" s="39">
        <f t="shared" si="716"/>
        <v>0</v>
      </c>
      <c r="J1546" s="39">
        <f t="shared" si="716"/>
        <v>0</v>
      </c>
      <c r="K1546" s="39">
        <f t="shared" si="716"/>
        <v>0</v>
      </c>
      <c r="L1546" s="39">
        <f t="shared" si="716"/>
        <v>0</v>
      </c>
      <c r="M1546" s="39">
        <f t="shared" si="716"/>
        <v>0</v>
      </c>
      <c r="N1546" s="39">
        <f t="shared" si="716"/>
        <v>0</v>
      </c>
      <c r="O1546" s="39">
        <f t="shared" si="716"/>
        <v>61221.08</v>
      </c>
      <c r="P1546" s="39">
        <f t="shared" si="716"/>
        <v>42574.23</v>
      </c>
      <c r="Q1546" s="39">
        <f t="shared" si="716"/>
        <v>0</v>
      </c>
      <c r="R1546" s="39">
        <f t="shared" si="716"/>
        <v>0</v>
      </c>
      <c r="S1546" s="39">
        <f t="shared" si="716"/>
        <v>0</v>
      </c>
      <c r="T1546" s="39">
        <f t="shared" si="716"/>
        <v>0</v>
      </c>
      <c r="U1546" s="39">
        <f t="shared" si="716"/>
        <v>0</v>
      </c>
      <c r="V1546" s="39">
        <f t="shared" si="716"/>
        <v>0</v>
      </c>
      <c r="W1546" s="39">
        <f t="shared" si="716"/>
        <v>0</v>
      </c>
      <c r="X1546" s="39">
        <f t="shared" si="716"/>
        <v>0</v>
      </c>
      <c r="Y1546" s="39">
        <f t="shared" si="716"/>
        <v>0</v>
      </c>
      <c r="Z1546" s="39">
        <f t="shared" si="716"/>
        <v>103795.31</v>
      </c>
      <c r="AA1546" s="39">
        <f t="shared" si="716"/>
        <v>881204.69</v>
      </c>
      <c r="AB1546" s="40">
        <f>Z1546/D1546</f>
        <v>0.10537594923857868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3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5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5">
      <c r="A1551" s="36" t="s">
        <v>35</v>
      </c>
      <c r="B1551" s="31">
        <f>[1]consoCURRENT!E35780</f>
        <v>1228000</v>
      </c>
      <c r="C1551" s="31">
        <f>[1]consoCURRENT!F35780</f>
        <v>0</v>
      </c>
      <c r="D1551" s="31">
        <f>[1]consoCURRENT!G35780</f>
        <v>1228000</v>
      </c>
      <c r="E1551" s="31">
        <f>[1]consoCURRENT!H35780</f>
        <v>321157.13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262062.37999999998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17">SUM(M1551:Y1551)</f>
        <v>321157.13</v>
      </c>
      <c r="AA1551" s="31">
        <f>D1551-Z1551</f>
        <v>906842.87</v>
      </c>
      <c r="AB1551" s="37">
        <f>Z1551/D1551</f>
        <v>0.26152860749185669</v>
      </c>
      <c r="AC1551" s="32"/>
    </row>
    <row r="1552" spans="1:29" s="33" customFormat="1" ht="18" customHeight="1" x14ac:dyDescent="0.25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1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5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1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18">SUM(B1550:B1553)</f>
        <v>1228000</v>
      </c>
      <c r="C1554" s="39">
        <f t="shared" si="718"/>
        <v>0</v>
      </c>
      <c r="D1554" s="39">
        <f t="shared" si="718"/>
        <v>1228000</v>
      </c>
      <c r="E1554" s="39">
        <f t="shared" si="718"/>
        <v>321157.13</v>
      </c>
      <c r="F1554" s="39">
        <f t="shared" si="718"/>
        <v>0</v>
      </c>
      <c r="G1554" s="39">
        <f t="shared" si="718"/>
        <v>0</v>
      </c>
      <c r="H1554" s="39">
        <f t="shared" si="718"/>
        <v>0</v>
      </c>
      <c r="I1554" s="39">
        <f t="shared" si="718"/>
        <v>0</v>
      </c>
      <c r="J1554" s="39">
        <f t="shared" si="718"/>
        <v>0</v>
      </c>
      <c r="K1554" s="39">
        <f t="shared" si="718"/>
        <v>0</v>
      </c>
      <c r="L1554" s="39">
        <f t="shared" si="718"/>
        <v>0</v>
      </c>
      <c r="M1554" s="39">
        <f t="shared" si="718"/>
        <v>0</v>
      </c>
      <c r="N1554" s="39">
        <f t="shared" si="718"/>
        <v>12489.95</v>
      </c>
      <c r="O1554" s="39">
        <f t="shared" si="718"/>
        <v>46604.800000000003</v>
      </c>
      <c r="P1554" s="39">
        <f t="shared" si="718"/>
        <v>262062.37999999998</v>
      </c>
      <c r="Q1554" s="39">
        <f t="shared" si="718"/>
        <v>0</v>
      </c>
      <c r="R1554" s="39">
        <f t="shared" si="718"/>
        <v>0</v>
      </c>
      <c r="S1554" s="39">
        <f t="shared" si="718"/>
        <v>0</v>
      </c>
      <c r="T1554" s="39">
        <f t="shared" si="718"/>
        <v>0</v>
      </c>
      <c r="U1554" s="39">
        <f t="shared" si="718"/>
        <v>0</v>
      </c>
      <c r="V1554" s="39">
        <f t="shared" si="718"/>
        <v>0</v>
      </c>
      <c r="W1554" s="39">
        <f t="shared" si="718"/>
        <v>0</v>
      </c>
      <c r="X1554" s="39">
        <f t="shared" si="718"/>
        <v>0</v>
      </c>
      <c r="Y1554" s="39">
        <f t="shared" si="718"/>
        <v>0</v>
      </c>
      <c r="Z1554" s="39">
        <f t="shared" si="718"/>
        <v>321157.13</v>
      </c>
      <c r="AA1554" s="39">
        <f t="shared" si="718"/>
        <v>906842.87</v>
      </c>
      <c r="AB1554" s="40">
        <f>Z1554/D1554</f>
        <v>0.26152860749185669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1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20">B1555+B1554</f>
        <v>1228000</v>
      </c>
      <c r="C1556" s="39">
        <f t="shared" si="720"/>
        <v>0</v>
      </c>
      <c r="D1556" s="39">
        <f t="shared" si="720"/>
        <v>1228000</v>
      </c>
      <c r="E1556" s="39">
        <f t="shared" si="720"/>
        <v>321157.13</v>
      </c>
      <c r="F1556" s="39">
        <f t="shared" si="720"/>
        <v>0</v>
      </c>
      <c r="G1556" s="39">
        <f t="shared" si="720"/>
        <v>0</v>
      </c>
      <c r="H1556" s="39">
        <f t="shared" si="720"/>
        <v>0</v>
      </c>
      <c r="I1556" s="39">
        <f t="shared" si="720"/>
        <v>0</v>
      </c>
      <c r="J1556" s="39">
        <f t="shared" si="720"/>
        <v>0</v>
      </c>
      <c r="K1556" s="39">
        <f t="shared" si="720"/>
        <v>0</v>
      </c>
      <c r="L1556" s="39">
        <f t="shared" si="720"/>
        <v>0</v>
      </c>
      <c r="M1556" s="39">
        <f t="shared" si="720"/>
        <v>0</v>
      </c>
      <c r="N1556" s="39">
        <f t="shared" si="720"/>
        <v>12489.95</v>
      </c>
      <c r="O1556" s="39">
        <f t="shared" si="720"/>
        <v>46604.800000000003</v>
      </c>
      <c r="P1556" s="39">
        <f t="shared" si="720"/>
        <v>262062.37999999998</v>
      </c>
      <c r="Q1556" s="39">
        <f t="shared" si="720"/>
        <v>0</v>
      </c>
      <c r="R1556" s="39">
        <f t="shared" si="720"/>
        <v>0</v>
      </c>
      <c r="S1556" s="39">
        <f t="shared" si="720"/>
        <v>0</v>
      </c>
      <c r="T1556" s="39">
        <f t="shared" si="720"/>
        <v>0</v>
      </c>
      <c r="U1556" s="39">
        <f t="shared" si="720"/>
        <v>0</v>
      </c>
      <c r="V1556" s="39">
        <f t="shared" si="720"/>
        <v>0</v>
      </c>
      <c r="W1556" s="39">
        <f t="shared" si="720"/>
        <v>0</v>
      </c>
      <c r="X1556" s="39">
        <f t="shared" si="720"/>
        <v>0</v>
      </c>
      <c r="Y1556" s="39">
        <f t="shared" si="720"/>
        <v>0</v>
      </c>
      <c r="Z1556" s="39">
        <f t="shared" si="720"/>
        <v>321157.13</v>
      </c>
      <c r="AA1556" s="39">
        <f t="shared" si="720"/>
        <v>906842.87</v>
      </c>
      <c r="AB1556" s="40">
        <f>Z1556/D1556</f>
        <v>0.26152860749185669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3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5">
      <c r="A1560" s="36" t="s">
        <v>34</v>
      </c>
      <c r="B1560" s="31">
        <f>B1570</f>
        <v>0</v>
      </c>
      <c r="C1560" s="31">
        <f t="shared" ref="C1560:Y1560" si="721">C1570</f>
        <v>0</v>
      </c>
      <c r="D1560" s="31">
        <f t="shared" si="721"/>
        <v>0</v>
      </c>
      <c r="E1560" s="31">
        <f t="shared" si="721"/>
        <v>0</v>
      </c>
      <c r="F1560" s="31">
        <f t="shared" si="721"/>
        <v>0</v>
      </c>
      <c r="G1560" s="31">
        <f t="shared" si="721"/>
        <v>0</v>
      </c>
      <c r="H1560" s="31">
        <f t="shared" si="721"/>
        <v>0</v>
      </c>
      <c r="I1560" s="31">
        <f t="shared" si="721"/>
        <v>0</v>
      </c>
      <c r="J1560" s="31">
        <f t="shared" si="721"/>
        <v>0</v>
      </c>
      <c r="K1560" s="31">
        <f t="shared" si="721"/>
        <v>0</v>
      </c>
      <c r="L1560" s="31">
        <f t="shared" si="721"/>
        <v>0</v>
      </c>
      <c r="M1560" s="31">
        <f t="shared" si="721"/>
        <v>0</v>
      </c>
      <c r="N1560" s="31">
        <f t="shared" si="721"/>
        <v>0</v>
      </c>
      <c r="O1560" s="31">
        <f t="shared" si="721"/>
        <v>0</v>
      </c>
      <c r="P1560" s="31">
        <f t="shared" si="721"/>
        <v>0</v>
      </c>
      <c r="Q1560" s="31">
        <f t="shared" si="721"/>
        <v>0</v>
      </c>
      <c r="R1560" s="31">
        <f t="shared" si="721"/>
        <v>0</v>
      </c>
      <c r="S1560" s="31">
        <f t="shared" si="721"/>
        <v>0</v>
      </c>
      <c r="T1560" s="31">
        <f t="shared" si="721"/>
        <v>0</v>
      </c>
      <c r="U1560" s="31">
        <f t="shared" si="721"/>
        <v>0</v>
      </c>
      <c r="V1560" s="31">
        <f t="shared" si="721"/>
        <v>0</v>
      </c>
      <c r="W1560" s="31">
        <f t="shared" si="721"/>
        <v>0</v>
      </c>
      <c r="X1560" s="31">
        <f t="shared" si="721"/>
        <v>0</v>
      </c>
      <c r="Y1560" s="31">
        <f t="shared" si="721"/>
        <v>0</v>
      </c>
      <c r="Z1560" s="31">
        <f>SUM(M1560:Y1560)</f>
        <v>0</v>
      </c>
      <c r="AA1560" s="31">
        <f>D1560-Z1560</f>
        <v>0</v>
      </c>
      <c r="AB1560" s="54" t="e">
        <f>Z1560/D1560</f>
        <v>#DIV/0!</v>
      </c>
      <c r="AC1560" s="32"/>
    </row>
    <row r="1561" spans="1:29" s="33" customFormat="1" ht="18" customHeight="1" x14ac:dyDescent="0.25">
      <c r="A1561" s="36" t="s">
        <v>35</v>
      </c>
      <c r="B1561" s="31">
        <f t="shared" ref="B1561:Y1563" si="722">B1571</f>
        <v>3189207000</v>
      </c>
      <c r="C1561" s="31">
        <f t="shared" si="722"/>
        <v>0</v>
      </c>
      <c r="D1561" s="31">
        <f t="shared" si="722"/>
        <v>3189207000</v>
      </c>
      <c r="E1561" s="31">
        <f t="shared" si="722"/>
        <v>669902535.76999998</v>
      </c>
      <c r="F1561" s="31">
        <f t="shared" si="722"/>
        <v>0</v>
      </c>
      <c r="G1561" s="31">
        <f t="shared" si="722"/>
        <v>0</v>
      </c>
      <c r="H1561" s="31">
        <f t="shared" si="722"/>
        <v>0</v>
      </c>
      <c r="I1561" s="31">
        <f t="shared" si="722"/>
        <v>347438519.66999996</v>
      </c>
      <c r="J1561" s="31">
        <f t="shared" si="722"/>
        <v>0</v>
      </c>
      <c r="K1561" s="31">
        <f t="shared" si="722"/>
        <v>0</v>
      </c>
      <c r="L1561" s="31">
        <f t="shared" si="722"/>
        <v>0</v>
      </c>
      <c r="M1561" s="31">
        <f t="shared" si="722"/>
        <v>347438519.66999996</v>
      </c>
      <c r="N1561" s="31">
        <f t="shared" si="722"/>
        <v>19931045.399999999</v>
      </c>
      <c r="O1561" s="31">
        <f t="shared" si="722"/>
        <v>3036381.5999999996</v>
      </c>
      <c r="P1561" s="31">
        <f t="shared" si="722"/>
        <v>299496589.10000002</v>
      </c>
      <c r="Q1561" s="31">
        <f t="shared" si="722"/>
        <v>0</v>
      </c>
      <c r="R1561" s="31">
        <f t="shared" si="722"/>
        <v>0</v>
      </c>
      <c r="S1561" s="31">
        <f t="shared" si="722"/>
        <v>0</v>
      </c>
      <c r="T1561" s="31">
        <f t="shared" si="722"/>
        <v>0</v>
      </c>
      <c r="U1561" s="31">
        <f t="shared" si="722"/>
        <v>0</v>
      </c>
      <c r="V1561" s="31">
        <f t="shared" si="722"/>
        <v>0</v>
      </c>
      <c r="W1561" s="31">
        <f t="shared" si="722"/>
        <v>0</v>
      </c>
      <c r="X1561" s="31">
        <f t="shared" si="722"/>
        <v>0</v>
      </c>
      <c r="Y1561" s="31">
        <f t="shared" si="722"/>
        <v>0</v>
      </c>
      <c r="Z1561" s="31">
        <f t="shared" ref="Z1561:Z1563" si="723">SUM(M1561:Y1561)</f>
        <v>669902535.76999998</v>
      </c>
      <c r="AA1561" s="31">
        <f>D1561-Z1561</f>
        <v>2519304464.23</v>
      </c>
      <c r="AB1561" s="37">
        <f>Z1561/D1561</f>
        <v>0.21005301185216263</v>
      </c>
      <c r="AC1561" s="32"/>
    </row>
    <row r="1562" spans="1:29" s="33" customFormat="1" ht="18" customHeight="1" x14ac:dyDescent="0.25">
      <c r="A1562" s="36" t="s">
        <v>36</v>
      </c>
      <c r="B1562" s="31">
        <f t="shared" si="722"/>
        <v>0</v>
      </c>
      <c r="C1562" s="31">
        <f t="shared" si="722"/>
        <v>0</v>
      </c>
      <c r="D1562" s="31">
        <f t="shared" si="722"/>
        <v>0</v>
      </c>
      <c r="E1562" s="31">
        <f t="shared" si="722"/>
        <v>0</v>
      </c>
      <c r="F1562" s="31">
        <f t="shared" si="722"/>
        <v>0</v>
      </c>
      <c r="G1562" s="31">
        <f t="shared" si="722"/>
        <v>0</v>
      </c>
      <c r="H1562" s="31">
        <f t="shared" si="722"/>
        <v>0</v>
      </c>
      <c r="I1562" s="31">
        <f t="shared" si="722"/>
        <v>0</v>
      </c>
      <c r="J1562" s="31">
        <f t="shared" si="722"/>
        <v>0</v>
      </c>
      <c r="K1562" s="31">
        <f t="shared" si="722"/>
        <v>0</v>
      </c>
      <c r="L1562" s="31">
        <f t="shared" si="722"/>
        <v>0</v>
      </c>
      <c r="M1562" s="31">
        <f t="shared" si="722"/>
        <v>0</v>
      </c>
      <c r="N1562" s="31">
        <f t="shared" si="722"/>
        <v>0</v>
      </c>
      <c r="O1562" s="31">
        <f t="shared" si="722"/>
        <v>0</v>
      </c>
      <c r="P1562" s="31">
        <f t="shared" si="722"/>
        <v>0</v>
      </c>
      <c r="Q1562" s="31">
        <f t="shared" si="722"/>
        <v>0</v>
      </c>
      <c r="R1562" s="31">
        <f t="shared" si="722"/>
        <v>0</v>
      </c>
      <c r="S1562" s="31">
        <f t="shared" si="722"/>
        <v>0</v>
      </c>
      <c r="T1562" s="31">
        <f t="shared" si="722"/>
        <v>0</v>
      </c>
      <c r="U1562" s="31">
        <f t="shared" si="722"/>
        <v>0</v>
      </c>
      <c r="V1562" s="31">
        <f t="shared" si="722"/>
        <v>0</v>
      </c>
      <c r="W1562" s="31">
        <f t="shared" si="722"/>
        <v>0</v>
      </c>
      <c r="X1562" s="31">
        <f t="shared" si="722"/>
        <v>0</v>
      </c>
      <c r="Y1562" s="31">
        <f t="shared" si="722"/>
        <v>0</v>
      </c>
      <c r="Z1562" s="31">
        <f t="shared" si="72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5">
      <c r="A1563" s="36" t="s">
        <v>37</v>
      </c>
      <c r="B1563" s="31">
        <f t="shared" si="722"/>
        <v>0</v>
      </c>
      <c r="C1563" s="31">
        <f t="shared" si="722"/>
        <v>0</v>
      </c>
      <c r="D1563" s="31">
        <f t="shared" si="722"/>
        <v>0</v>
      </c>
      <c r="E1563" s="31">
        <f t="shared" si="722"/>
        <v>0</v>
      </c>
      <c r="F1563" s="31">
        <f t="shared" si="722"/>
        <v>0</v>
      </c>
      <c r="G1563" s="31">
        <f t="shared" si="722"/>
        <v>0</v>
      </c>
      <c r="H1563" s="31">
        <f t="shared" si="722"/>
        <v>0</v>
      </c>
      <c r="I1563" s="31">
        <f t="shared" si="722"/>
        <v>0</v>
      </c>
      <c r="J1563" s="31">
        <f t="shared" si="722"/>
        <v>0</v>
      </c>
      <c r="K1563" s="31">
        <f t="shared" si="722"/>
        <v>0</v>
      </c>
      <c r="L1563" s="31">
        <f t="shared" si="722"/>
        <v>0</v>
      </c>
      <c r="M1563" s="31">
        <f t="shared" si="722"/>
        <v>0</v>
      </c>
      <c r="N1563" s="31">
        <f t="shared" si="722"/>
        <v>0</v>
      </c>
      <c r="O1563" s="31">
        <f t="shared" si="722"/>
        <v>0</v>
      </c>
      <c r="P1563" s="31">
        <f t="shared" si="722"/>
        <v>0</v>
      </c>
      <c r="Q1563" s="31">
        <f t="shared" si="722"/>
        <v>0</v>
      </c>
      <c r="R1563" s="31">
        <f t="shared" si="722"/>
        <v>0</v>
      </c>
      <c r="S1563" s="31">
        <f t="shared" si="722"/>
        <v>0</v>
      </c>
      <c r="T1563" s="31">
        <f t="shared" si="722"/>
        <v>0</v>
      </c>
      <c r="U1563" s="31">
        <f t="shared" si="722"/>
        <v>0</v>
      </c>
      <c r="V1563" s="31">
        <f t="shared" si="722"/>
        <v>0</v>
      </c>
      <c r="W1563" s="31">
        <f t="shared" si="722"/>
        <v>0</v>
      </c>
      <c r="X1563" s="31">
        <f t="shared" si="722"/>
        <v>0</v>
      </c>
      <c r="Y1563" s="31">
        <f t="shared" si="722"/>
        <v>0</v>
      </c>
      <c r="Z1563" s="31">
        <f t="shared" si="72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24">SUM(B1560:B1563)</f>
        <v>3189207000</v>
      </c>
      <c r="C1564" s="39">
        <f t="shared" si="724"/>
        <v>0</v>
      </c>
      <c r="D1564" s="39">
        <f t="shared" si="724"/>
        <v>3189207000</v>
      </c>
      <c r="E1564" s="39">
        <f t="shared" si="724"/>
        <v>669902535.76999998</v>
      </c>
      <c r="F1564" s="39">
        <f t="shared" si="724"/>
        <v>0</v>
      </c>
      <c r="G1564" s="39">
        <f t="shared" si="724"/>
        <v>0</v>
      </c>
      <c r="H1564" s="39">
        <f t="shared" si="724"/>
        <v>0</v>
      </c>
      <c r="I1564" s="39">
        <f t="shared" si="724"/>
        <v>347438519.66999996</v>
      </c>
      <c r="J1564" s="39">
        <f t="shared" si="724"/>
        <v>0</v>
      </c>
      <c r="K1564" s="39">
        <f t="shared" si="724"/>
        <v>0</v>
      </c>
      <c r="L1564" s="39">
        <f t="shared" si="724"/>
        <v>0</v>
      </c>
      <c r="M1564" s="39">
        <f t="shared" si="724"/>
        <v>347438519.66999996</v>
      </c>
      <c r="N1564" s="39">
        <f t="shared" si="724"/>
        <v>19931045.399999999</v>
      </c>
      <c r="O1564" s="39">
        <f t="shared" si="724"/>
        <v>3036381.5999999996</v>
      </c>
      <c r="P1564" s="39">
        <f t="shared" si="724"/>
        <v>299496589.10000002</v>
      </c>
      <c r="Q1564" s="39">
        <f t="shared" si="724"/>
        <v>0</v>
      </c>
      <c r="R1564" s="39">
        <f t="shared" si="724"/>
        <v>0</v>
      </c>
      <c r="S1564" s="39">
        <f t="shared" si="724"/>
        <v>0</v>
      </c>
      <c r="T1564" s="39">
        <f t="shared" si="724"/>
        <v>0</v>
      </c>
      <c r="U1564" s="39">
        <f t="shared" si="724"/>
        <v>0</v>
      </c>
      <c r="V1564" s="39">
        <f t="shared" si="724"/>
        <v>0</v>
      </c>
      <c r="W1564" s="39">
        <f t="shared" si="724"/>
        <v>0</v>
      </c>
      <c r="X1564" s="39">
        <f t="shared" si="724"/>
        <v>0</v>
      </c>
      <c r="Y1564" s="39">
        <f t="shared" si="724"/>
        <v>0</v>
      </c>
      <c r="Z1564" s="39">
        <f t="shared" si="724"/>
        <v>669902535.76999998</v>
      </c>
      <c r="AA1564" s="39">
        <f t="shared" si="724"/>
        <v>2519304464.23</v>
      </c>
      <c r="AB1564" s="40">
        <f>Z1564/D1564</f>
        <v>0.21005301185216263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25">B1575</f>
        <v>0</v>
      </c>
      <c r="C1565" s="31">
        <f t="shared" si="725"/>
        <v>0</v>
      </c>
      <c r="D1565" s="31">
        <f t="shared" si="725"/>
        <v>0</v>
      </c>
      <c r="E1565" s="31">
        <f t="shared" si="725"/>
        <v>0</v>
      </c>
      <c r="F1565" s="31">
        <f t="shared" si="725"/>
        <v>0</v>
      </c>
      <c r="G1565" s="31">
        <f t="shared" si="725"/>
        <v>0</v>
      </c>
      <c r="H1565" s="31">
        <f t="shared" si="725"/>
        <v>0</v>
      </c>
      <c r="I1565" s="31">
        <f t="shared" si="725"/>
        <v>0</v>
      </c>
      <c r="J1565" s="31">
        <f t="shared" si="725"/>
        <v>0</v>
      </c>
      <c r="K1565" s="31">
        <f t="shared" si="725"/>
        <v>0</v>
      </c>
      <c r="L1565" s="31">
        <f t="shared" si="725"/>
        <v>0</v>
      </c>
      <c r="M1565" s="31">
        <f t="shared" si="725"/>
        <v>0</v>
      </c>
      <c r="N1565" s="31">
        <f t="shared" si="725"/>
        <v>0</v>
      </c>
      <c r="O1565" s="31">
        <f t="shared" si="725"/>
        <v>0</v>
      </c>
      <c r="P1565" s="31">
        <f t="shared" si="725"/>
        <v>0</v>
      </c>
      <c r="Q1565" s="31">
        <f t="shared" si="725"/>
        <v>0</v>
      </c>
      <c r="R1565" s="31">
        <f t="shared" si="725"/>
        <v>0</v>
      </c>
      <c r="S1565" s="31">
        <f t="shared" si="725"/>
        <v>0</v>
      </c>
      <c r="T1565" s="31">
        <f t="shared" si="725"/>
        <v>0</v>
      </c>
      <c r="U1565" s="31">
        <f t="shared" si="725"/>
        <v>0</v>
      </c>
      <c r="V1565" s="31">
        <f t="shared" si="725"/>
        <v>0</v>
      </c>
      <c r="W1565" s="31">
        <f t="shared" si="725"/>
        <v>0</v>
      </c>
      <c r="X1565" s="31">
        <f t="shared" si="725"/>
        <v>0</v>
      </c>
      <c r="Y1565" s="31">
        <f t="shared" si="725"/>
        <v>0</v>
      </c>
      <c r="Z1565" s="31">
        <f t="shared" ref="Z1565" si="72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27">B1565+B1564</f>
        <v>3189207000</v>
      </c>
      <c r="C1566" s="39">
        <f t="shared" si="727"/>
        <v>0</v>
      </c>
      <c r="D1566" s="39">
        <f t="shared" si="727"/>
        <v>3189207000</v>
      </c>
      <c r="E1566" s="39">
        <f t="shared" si="727"/>
        <v>669902535.76999998</v>
      </c>
      <c r="F1566" s="39">
        <f t="shared" si="727"/>
        <v>0</v>
      </c>
      <c r="G1566" s="39">
        <f t="shared" si="727"/>
        <v>0</v>
      </c>
      <c r="H1566" s="39">
        <f t="shared" si="727"/>
        <v>0</v>
      </c>
      <c r="I1566" s="39">
        <f t="shared" si="727"/>
        <v>347438519.66999996</v>
      </c>
      <c r="J1566" s="39">
        <f t="shared" si="727"/>
        <v>0</v>
      </c>
      <c r="K1566" s="39">
        <f t="shared" si="727"/>
        <v>0</v>
      </c>
      <c r="L1566" s="39">
        <f t="shared" si="727"/>
        <v>0</v>
      </c>
      <c r="M1566" s="39">
        <f t="shared" si="727"/>
        <v>347438519.66999996</v>
      </c>
      <c r="N1566" s="39">
        <f t="shared" si="727"/>
        <v>19931045.399999999</v>
      </c>
      <c r="O1566" s="39">
        <f t="shared" si="727"/>
        <v>3036381.5999999996</v>
      </c>
      <c r="P1566" s="39">
        <f t="shared" si="727"/>
        <v>299496589.10000002</v>
      </c>
      <c r="Q1566" s="39">
        <f t="shared" si="727"/>
        <v>0</v>
      </c>
      <c r="R1566" s="39">
        <f t="shared" si="727"/>
        <v>0</v>
      </c>
      <c r="S1566" s="39">
        <f t="shared" si="727"/>
        <v>0</v>
      </c>
      <c r="T1566" s="39">
        <f t="shared" si="727"/>
        <v>0</v>
      </c>
      <c r="U1566" s="39">
        <f t="shared" si="727"/>
        <v>0</v>
      </c>
      <c r="V1566" s="39">
        <f t="shared" si="727"/>
        <v>0</v>
      </c>
      <c r="W1566" s="39">
        <f t="shared" si="727"/>
        <v>0</v>
      </c>
      <c r="X1566" s="39">
        <f t="shared" si="727"/>
        <v>0</v>
      </c>
      <c r="Y1566" s="39">
        <f t="shared" si="727"/>
        <v>0</v>
      </c>
      <c r="Z1566" s="39">
        <f t="shared" si="727"/>
        <v>669902535.76999998</v>
      </c>
      <c r="AA1566" s="39">
        <f t="shared" si="727"/>
        <v>2519304464.23</v>
      </c>
      <c r="AB1566" s="40">
        <f>Z1566/D1566</f>
        <v>0.21005301185216263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3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5">
      <c r="A1570" s="36" t="s">
        <v>34</v>
      </c>
      <c r="B1570" s="31">
        <f>B1580+B1590+B1600+B1610+B1620</f>
        <v>0</v>
      </c>
      <c r="C1570" s="31">
        <f t="shared" ref="C1570:Y1575" si="728">C1580+C1590+C1600+C1610+C1620</f>
        <v>0</v>
      </c>
      <c r="D1570" s="31">
        <f t="shared" si="728"/>
        <v>0</v>
      </c>
      <c r="E1570" s="31">
        <f t="shared" si="728"/>
        <v>0</v>
      </c>
      <c r="F1570" s="31">
        <f t="shared" si="728"/>
        <v>0</v>
      </c>
      <c r="G1570" s="31">
        <f t="shared" si="728"/>
        <v>0</v>
      </c>
      <c r="H1570" s="31">
        <f t="shared" si="728"/>
        <v>0</v>
      </c>
      <c r="I1570" s="31">
        <f t="shared" si="728"/>
        <v>0</v>
      </c>
      <c r="J1570" s="31">
        <f t="shared" si="728"/>
        <v>0</v>
      </c>
      <c r="K1570" s="31">
        <f t="shared" si="728"/>
        <v>0</v>
      </c>
      <c r="L1570" s="31">
        <f t="shared" si="728"/>
        <v>0</v>
      </c>
      <c r="M1570" s="31">
        <f t="shared" si="728"/>
        <v>0</v>
      </c>
      <c r="N1570" s="31">
        <f t="shared" si="728"/>
        <v>0</v>
      </c>
      <c r="O1570" s="31">
        <f t="shared" si="728"/>
        <v>0</v>
      </c>
      <c r="P1570" s="31">
        <f t="shared" si="728"/>
        <v>0</v>
      </c>
      <c r="Q1570" s="31">
        <f t="shared" si="728"/>
        <v>0</v>
      </c>
      <c r="R1570" s="31">
        <f t="shared" si="728"/>
        <v>0</v>
      </c>
      <c r="S1570" s="31">
        <f t="shared" si="728"/>
        <v>0</v>
      </c>
      <c r="T1570" s="31">
        <f t="shared" si="728"/>
        <v>0</v>
      </c>
      <c r="U1570" s="31">
        <f t="shared" si="728"/>
        <v>0</v>
      </c>
      <c r="V1570" s="31">
        <f t="shared" si="728"/>
        <v>0</v>
      </c>
      <c r="W1570" s="31">
        <f t="shared" si="728"/>
        <v>0</v>
      </c>
      <c r="X1570" s="31">
        <f t="shared" si="728"/>
        <v>0</v>
      </c>
      <c r="Y1570" s="31">
        <f t="shared" si="728"/>
        <v>0</v>
      </c>
      <c r="Z1570" s="31">
        <f>SUM(M1570:Y1570)</f>
        <v>0</v>
      </c>
      <c r="AA1570" s="31">
        <f>D1570-Z1570</f>
        <v>0</v>
      </c>
      <c r="AB1570" s="54" t="e">
        <f>Z1570/D1570</f>
        <v>#DIV/0!</v>
      </c>
      <c r="AC1570" s="32"/>
    </row>
    <row r="1571" spans="1:29" s="33" customFormat="1" ht="18" customHeight="1" x14ac:dyDescent="0.25">
      <c r="A1571" s="36" t="s">
        <v>35</v>
      </c>
      <c r="B1571" s="31">
        <f t="shared" ref="B1571:Q1575" si="729">B1581+B1591+B1601+B1611+B1621</f>
        <v>3189207000</v>
      </c>
      <c r="C1571" s="31">
        <f t="shared" si="729"/>
        <v>0</v>
      </c>
      <c r="D1571" s="31">
        <f t="shared" si="729"/>
        <v>3189207000</v>
      </c>
      <c r="E1571" s="31">
        <f t="shared" si="729"/>
        <v>669902535.76999998</v>
      </c>
      <c r="F1571" s="31">
        <f t="shared" si="729"/>
        <v>0</v>
      </c>
      <c r="G1571" s="31">
        <f t="shared" si="729"/>
        <v>0</v>
      </c>
      <c r="H1571" s="31">
        <f t="shared" si="729"/>
        <v>0</v>
      </c>
      <c r="I1571" s="31">
        <f t="shared" si="729"/>
        <v>347438519.66999996</v>
      </c>
      <c r="J1571" s="31">
        <f t="shared" si="729"/>
        <v>0</v>
      </c>
      <c r="K1571" s="31">
        <f t="shared" si="729"/>
        <v>0</v>
      </c>
      <c r="L1571" s="31">
        <f t="shared" si="729"/>
        <v>0</v>
      </c>
      <c r="M1571" s="31">
        <f t="shared" si="729"/>
        <v>347438519.66999996</v>
      </c>
      <c r="N1571" s="31">
        <f t="shared" si="729"/>
        <v>19931045.399999999</v>
      </c>
      <c r="O1571" s="31">
        <f t="shared" si="729"/>
        <v>3036381.5999999996</v>
      </c>
      <c r="P1571" s="31">
        <f t="shared" si="729"/>
        <v>299496589.10000002</v>
      </c>
      <c r="Q1571" s="31">
        <f t="shared" si="729"/>
        <v>0</v>
      </c>
      <c r="R1571" s="31">
        <f t="shared" si="728"/>
        <v>0</v>
      </c>
      <c r="S1571" s="31">
        <f t="shared" si="728"/>
        <v>0</v>
      </c>
      <c r="T1571" s="31">
        <f t="shared" si="728"/>
        <v>0</v>
      </c>
      <c r="U1571" s="31">
        <f t="shared" si="728"/>
        <v>0</v>
      </c>
      <c r="V1571" s="31">
        <f t="shared" si="728"/>
        <v>0</v>
      </c>
      <c r="W1571" s="31">
        <f t="shared" si="728"/>
        <v>0</v>
      </c>
      <c r="X1571" s="31">
        <f t="shared" si="728"/>
        <v>0</v>
      </c>
      <c r="Y1571" s="31">
        <f t="shared" si="728"/>
        <v>0</v>
      </c>
      <c r="Z1571" s="31">
        <f t="shared" ref="Z1571:Z1573" si="730">SUM(M1571:Y1571)</f>
        <v>669902535.76999998</v>
      </c>
      <c r="AA1571" s="31">
        <f>D1571-Z1571</f>
        <v>2519304464.23</v>
      </c>
      <c r="AB1571" s="37">
        <f>Z1571/D1571</f>
        <v>0.21005301185216263</v>
      </c>
      <c r="AC1571" s="32"/>
    </row>
    <row r="1572" spans="1:29" s="33" customFormat="1" ht="18" customHeight="1" x14ac:dyDescent="0.25">
      <c r="A1572" s="36" t="s">
        <v>36</v>
      </c>
      <c r="B1572" s="31">
        <f t="shared" si="729"/>
        <v>0</v>
      </c>
      <c r="C1572" s="31">
        <f t="shared" si="728"/>
        <v>0</v>
      </c>
      <c r="D1572" s="31">
        <f t="shared" si="728"/>
        <v>0</v>
      </c>
      <c r="E1572" s="31">
        <f t="shared" si="728"/>
        <v>0</v>
      </c>
      <c r="F1572" s="31">
        <f t="shared" si="728"/>
        <v>0</v>
      </c>
      <c r="G1572" s="31">
        <f t="shared" si="728"/>
        <v>0</v>
      </c>
      <c r="H1572" s="31">
        <f t="shared" si="728"/>
        <v>0</v>
      </c>
      <c r="I1572" s="31">
        <f t="shared" si="728"/>
        <v>0</v>
      </c>
      <c r="J1572" s="31">
        <f t="shared" si="728"/>
        <v>0</v>
      </c>
      <c r="K1572" s="31">
        <f t="shared" si="728"/>
        <v>0</v>
      </c>
      <c r="L1572" s="31">
        <f t="shared" si="728"/>
        <v>0</v>
      </c>
      <c r="M1572" s="31">
        <f t="shared" si="728"/>
        <v>0</v>
      </c>
      <c r="N1572" s="31">
        <f t="shared" si="728"/>
        <v>0</v>
      </c>
      <c r="O1572" s="31">
        <f t="shared" si="728"/>
        <v>0</v>
      </c>
      <c r="P1572" s="31">
        <f t="shared" si="728"/>
        <v>0</v>
      </c>
      <c r="Q1572" s="31">
        <f t="shared" si="728"/>
        <v>0</v>
      </c>
      <c r="R1572" s="31">
        <f t="shared" si="728"/>
        <v>0</v>
      </c>
      <c r="S1572" s="31">
        <f t="shared" si="728"/>
        <v>0</v>
      </c>
      <c r="T1572" s="31">
        <f t="shared" si="728"/>
        <v>0</v>
      </c>
      <c r="U1572" s="31">
        <f t="shared" si="728"/>
        <v>0</v>
      </c>
      <c r="V1572" s="31">
        <f t="shared" si="728"/>
        <v>0</v>
      </c>
      <c r="W1572" s="31">
        <f t="shared" si="728"/>
        <v>0</v>
      </c>
      <c r="X1572" s="31">
        <f t="shared" si="728"/>
        <v>0</v>
      </c>
      <c r="Y1572" s="31">
        <f t="shared" si="728"/>
        <v>0</v>
      </c>
      <c r="Z1572" s="31">
        <f t="shared" si="73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5">
      <c r="A1573" s="36" t="s">
        <v>37</v>
      </c>
      <c r="B1573" s="31">
        <f t="shared" si="729"/>
        <v>0</v>
      </c>
      <c r="C1573" s="31">
        <f t="shared" si="728"/>
        <v>0</v>
      </c>
      <c r="D1573" s="31">
        <f t="shared" si="728"/>
        <v>0</v>
      </c>
      <c r="E1573" s="31">
        <f t="shared" si="728"/>
        <v>0</v>
      </c>
      <c r="F1573" s="31">
        <f t="shared" si="728"/>
        <v>0</v>
      </c>
      <c r="G1573" s="31">
        <f t="shared" si="728"/>
        <v>0</v>
      </c>
      <c r="H1573" s="31">
        <f t="shared" si="728"/>
        <v>0</v>
      </c>
      <c r="I1573" s="31">
        <f t="shared" si="728"/>
        <v>0</v>
      </c>
      <c r="J1573" s="31">
        <f t="shared" si="728"/>
        <v>0</v>
      </c>
      <c r="K1573" s="31">
        <f t="shared" si="728"/>
        <v>0</v>
      </c>
      <c r="L1573" s="31">
        <f t="shared" si="728"/>
        <v>0</v>
      </c>
      <c r="M1573" s="31">
        <f t="shared" si="728"/>
        <v>0</v>
      </c>
      <c r="N1573" s="31">
        <f t="shared" si="728"/>
        <v>0</v>
      </c>
      <c r="O1573" s="31">
        <f t="shared" si="728"/>
        <v>0</v>
      </c>
      <c r="P1573" s="31">
        <f t="shared" si="728"/>
        <v>0</v>
      </c>
      <c r="Q1573" s="31">
        <f t="shared" si="728"/>
        <v>0</v>
      </c>
      <c r="R1573" s="31">
        <f t="shared" si="728"/>
        <v>0</v>
      </c>
      <c r="S1573" s="31">
        <f t="shared" si="728"/>
        <v>0</v>
      </c>
      <c r="T1573" s="31">
        <f t="shared" si="728"/>
        <v>0</v>
      </c>
      <c r="U1573" s="31">
        <f t="shared" si="728"/>
        <v>0</v>
      </c>
      <c r="V1573" s="31">
        <f t="shared" si="728"/>
        <v>0</v>
      </c>
      <c r="W1573" s="31">
        <f t="shared" si="728"/>
        <v>0</v>
      </c>
      <c r="X1573" s="31">
        <f t="shared" si="728"/>
        <v>0</v>
      </c>
      <c r="Y1573" s="31">
        <f t="shared" si="728"/>
        <v>0</v>
      </c>
      <c r="Z1573" s="31">
        <f t="shared" si="73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31">SUM(B1570:B1573)</f>
        <v>3189207000</v>
      </c>
      <c r="C1574" s="39">
        <f t="shared" si="731"/>
        <v>0</v>
      </c>
      <c r="D1574" s="39">
        <f t="shared" si="731"/>
        <v>3189207000</v>
      </c>
      <c r="E1574" s="39">
        <f t="shared" si="731"/>
        <v>669902535.76999998</v>
      </c>
      <c r="F1574" s="39">
        <f t="shared" si="731"/>
        <v>0</v>
      </c>
      <c r="G1574" s="39">
        <f t="shared" si="731"/>
        <v>0</v>
      </c>
      <c r="H1574" s="39">
        <f t="shared" si="731"/>
        <v>0</v>
      </c>
      <c r="I1574" s="39">
        <f t="shared" si="731"/>
        <v>347438519.66999996</v>
      </c>
      <c r="J1574" s="39">
        <f t="shared" si="731"/>
        <v>0</v>
      </c>
      <c r="K1574" s="39">
        <f t="shared" si="731"/>
        <v>0</v>
      </c>
      <c r="L1574" s="39">
        <f t="shared" si="731"/>
        <v>0</v>
      </c>
      <c r="M1574" s="39">
        <f t="shared" si="731"/>
        <v>347438519.66999996</v>
      </c>
      <c r="N1574" s="39">
        <f t="shared" si="731"/>
        <v>19931045.399999999</v>
      </c>
      <c r="O1574" s="39">
        <f t="shared" si="731"/>
        <v>3036381.5999999996</v>
      </c>
      <c r="P1574" s="39">
        <f t="shared" si="731"/>
        <v>299496589.10000002</v>
      </c>
      <c r="Q1574" s="39">
        <f t="shared" si="731"/>
        <v>0</v>
      </c>
      <c r="R1574" s="39">
        <f t="shared" si="731"/>
        <v>0</v>
      </c>
      <c r="S1574" s="39">
        <f t="shared" si="731"/>
        <v>0</v>
      </c>
      <c r="T1574" s="39">
        <f t="shared" si="731"/>
        <v>0</v>
      </c>
      <c r="U1574" s="39">
        <f t="shared" si="731"/>
        <v>0</v>
      </c>
      <c r="V1574" s="39">
        <f t="shared" si="731"/>
        <v>0</v>
      </c>
      <c r="W1574" s="39">
        <f t="shared" si="731"/>
        <v>0</v>
      </c>
      <c r="X1574" s="39">
        <f t="shared" si="731"/>
        <v>0</v>
      </c>
      <c r="Y1574" s="39">
        <f t="shared" si="731"/>
        <v>0</v>
      </c>
      <c r="Z1574" s="39">
        <f t="shared" si="731"/>
        <v>669902535.76999998</v>
      </c>
      <c r="AA1574" s="39">
        <f t="shared" si="731"/>
        <v>2519304464.23</v>
      </c>
      <c r="AB1574" s="40">
        <f>Z1574/D1574</f>
        <v>0.21005301185216263</v>
      </c>
      <c r="AC1574" s="32"/>
    </row>
    <row r="1575" spans="1:29" s="33" customFormat="1" ht="18" customHeight="1" x14ac:dyDescent="0.25">
      <c r="A1575" s="41" t="s">
        <v>39</v>
      </c>
      <c r="B1575" s="31">
        <f t="shared" si="729"/>
        <v>0</v>
      </c>
      <c r="C1575" s="31">
        <f t="shared" si="728"/>
        <v>0</v>
      </c>
      <c r="D1575" s="31">
        <f t="shared" si="728"/>
        <v>0</v>
      </c>
      <c r="E1575" s="31">
        <f t="shared" si="728"/>
        <v>0</v>
      </c>
      <c r="F1575" s="31">
        <f t="shared" si="728"/>
        <v>0</v>
      </c>
      <c r="G1575" s="31">
        <f t="shared" si="728"/>
        <v>0</v>
      </c>
      <c r="H1575" s="31">
        <f t="shared" si="728"/>
        <v>0</v>
      </c>
      <c r="I1575" s="31">
        <f t="shared" si="728"/>
        <v>0</v>
      </c>
      <c r="J1575" s="31">
        <f t="shared" si="728"/>
        <v>0</v>
      </c>
      <c r="K1575" s="31">
        <f t="shared" si="728"/>
        <v>0</v>
      </c>
      <c r="L1575" s="31">
        <f t="shared" si="728"/>
        <v>0</v>
      </c>
      <c r="M1575" s="31">
        <f t="shared" si="728"/>
        <v>0</v>
      </c>
      <c r="N1575" s="31">
        <f t="shared" si="728"/>
        <v>0</v>
      </c>
      <c r="O1575" s="31">
        <f t="shared" si="728"/>
        <v>0</v>
      </c>
      <c r="P1575" s="31">
        <f t="shared" si="728"/>
        <v>0</v>
      </c>
      <c r="Q1575" s="31">
        <f t="shared" si="728"/>
        <v>0</v>
      </c>
      <c r="R1575" s="31">
        <f t="shared" si="728"/>
        <v>0</v>
      </c>
      <c r="S1575" s="31">
        <f t="shared" si="728"/>
        <v>0</v>
      </c>
      <c r="T1575" s="31">
        <f t="shared" si="728"/>
        <v>0</v>
      </c>
      <c r="U1575" s="31">
        <f t="shared" si="728"/>
        <v>0</v>
      </c>
      <c r="V1575" s="31">
        <f t="shared" si="728"/>
        <v>0</v>
      </c>
      <c r="W1575" s="31">
        <f t="shared" si="728"/>
        <v>0</v>
      </c>
      <c r="X1575" s="31">
        <f t="shared" si="728"/>
        <v>0</v>
      </c>
      <c r="Y1575" s="31">
        <f t="shared" si="728"/>
        <v>0</v>
      </c>
      <c r="Z1575" s="31">
        <f t="shared" ref="Z1575" si="73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33">B1575+B1574</f>
        <v>3189207000</v>
      </c>
      <c r="C1576" s="39">
        <f t="shared" si="733"/>
        <v>0</v>
      </c>
      <c r="D1576" s="39">
        <f t="shared" si="733"/>
        <v>3189207000</v>
      </c>
      <c r="E1576" s="39">
        <f t="shared" si="733"/>
        <v>669902535.76999998</v>
      </c>
      <c r="F1576" s="39">
        <f t="shared" si="733"/>
        <v>0</v>
      </c>
      <c r="G1576" s="39">
        <f t="shared" si="733"/>
        <v>0</v>
      </c>
      <c r="H1576" s="39">
        <f t="shared" si="733"/>
        <v>0</v>
      </c>
      <c r="I1576" s="39">
        <f t="shared" si="733"/>
        <v>347438519.66999996</v>
      </c>
      <c r="J1576" s="39">
        <f t="shared" si="733"/>
        <v>0</v>
      </c>
      <c r="K1576" s="39">
        <f t="shared" si="733"/>
        <v>0</v>
      </c>
      <c r="L1576" s="39">
        <f t="shared" si="733"/>
        <v>0</v>
      </c>
      <c r="M1576" s="39">
        <f t="shared" si="733"/>
        <v>347438519.66999996</v>
      </c>
      <c r="N1576" s="39">
        <f t="shared" si="733"/>
        <v>19931045.399999999</v>
      </c>
      <c r="O1576" s="39">
        <f t="shared" si="733"/>
        <v>3036381.5999999996</v>
      </c>
      <c r="P1576" s="39">
        <f t="shared" si="733"/>
        <v>299496589.10000002</v>
      </c>
      <c r="Q1576" s="39">
        <f t="shared" si="733"/>
        <v>0</v>
      </c>
      <c r="R1576" s="39">
        <f t="shared" si="733"/>
        <v>0</v>
      </c>
      <c r="S1576" s="39">
        <f t="shared" si="733"/>
        <v>0</v>
      </c>
      <c r="T1576" s="39">
        <f t="shared" si="733"/>
        <v>0</v>
      </c>
      <c r="U1576" s="39">
        <f t="shared" si="733"/>
        <v>0</v>
      </c>
      <c r="V1576" s="39">
        <f t="shared" si="733"/>
        <v>0</v>
      </c>
      <c r="W1576" s="39">
        <f t="shared" si="733"/>
        <v>0</v>
      </c>
      <c r="X1576" s="39">
        <f t="shared" si="733"/>
        <v>0</v>
      </c>
      <c r="Y1576" s="39">
        <f t="shared" si="733"/>
        <v>0</v>
      </c>
      <c r="Z1576" s="39">
        <f t="shared" si="733"/>
        <v>669902535.76999998</v>
      </c>
      <c r="AA1576" s="39">
        <f t="shared" si="733"/>
        <v>2519304464.23</v>
      </c>
      <c r="AB1576" s="40">
        <f>Z1576/D1576</f>
        <v>0.21005301185216263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669902535.76999986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3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5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4" t="e">
        <f>Z1580/D1580</f>
        <v>#DIV/0!</v>
      </c>
      <c r="AC1580" s="32"/>
    </row>
    <row r="1581" spans="1:29" s="33" customFormat="1" ht="18" customHeight="1" x14ac:dyDescent="0.25">
      <c r="A1581" s="36" t="s">
        <v>35</v>
      </c>
      <c r="B1581" s="31">
        <f>[1]consoCURRENT!E36419</f>
        <v>1892672000</v>
      </c>
      <c r="C1581" s="31">
        <f>[1]consoCURRENT!F36419</f>
        <v>0</v>
      </c>
      <c r="D1581" s="31">
        <f>[1]consoCURRENT!G36419</f>
        <v>1892671999.9999998</v>
      </c>
      <c r="E1581" s="31">
        <f>[1]consoCURRENT!H36419</f>
        <v>166875815.53999999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151011713.14999998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151011713.14999998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280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34">SUM(M1581:Y1581)</f>
        <v>166875815.53999996</v>
      </c>
      <c r="AA1581" s="31">
        <f>D1581-Z1581</f>
        <v>1725796184.4599998</v>
      </c>
      <c r="AB1581" s="37">
        <f>Z1581/D1581</f>
        <v>8.816943217842288E-2</v>
      </c>
      <c r="AC1581" s="32"/>
    </row>
    <row r="1582" spans="1:29" s="33" customFormat="1" ht="18" customHeight="1" x14ac:dyDescent="0.25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5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35">SUM(B1580:B1583)</f>
        <v>1892672000</v>
      </c>
      <c r="C1584" s="39">
        <f t="shared" si="735"/>
        <v>0</v>
      </c>
      <c r="D1584" s="39">
        <f t="shared" si="735"/>
        <v>1892671999.9999998</v>
      </c>
      <c r="E1584" s="39">
        <f t="shared" si="735"/>
        <v>166875815.53999999</v>
      </c>
      <c r="F1584" s="39">
        <f t="shared" si="735"/>
        <v>0</v>
      </c>
      <c r="G1584" s="39">
        <f t="shared" si="735"/>
        <v>0</v>
      </c>
      <c r="H1584" s="39">
        <f t="shared" si="735"/>
        <v>0</v>
      </c>
      <c r="I1584" s="39">
        <f t="shared" si="735"/>
        <v>151011713.14999998</v>
      </c>
      <c r="J1584" s="39">
        <f t="shared" si="735"/>
        <v>0</v>
      </c>
      <c r="K1584" s="39">
        <f t="shared" si="735"/>
        <v>0</v>
      </c>
      <c r="L1584" s="39">
        <f t="shared" si="735"/>
        <v>0</v>
      </c>
      <c r="M1584" s="39">
        <f t="shared" si="735"/>
        <v>151011713.14999998</v>
      </c>
      <c r="N1584" s="39">
        <f t="shared" si="735"/>
        <v>14585141</v>
      </c>
      <c r="O1584" s="39">
        <f t="shared" si="735"/>
        <v>1278681.3900000001</v>
      </c>
      <c r="P1584" s="39">
        <f t="shared" si="735"/>
        <v>280</v>
      </c>
      <c r="Q1584" s="39">
        <f t="shared" si="735"/>
        <v>0</v>
      </c>
      <c r="R1584" s="39">
        <f t="shared" si="735"/>
        <v>0</v>
      </c>
      <c r="S1584" s="39">
        <f t="shared" si="735"/>
        <v>0</v>
      </c>
      <c r="T1584" s="39">
        <f t="shared" si="735"/>
        <v>0</v>
      </c>
      <c r="U1584" s="39">
        <f t="shared" si="735"/>
        <v>0</v>
      </c>
      <c r="V1584" s="39">
        <f t="shared" si="735"/>
        <v>0</v>
      </c>
      <c r="W1584" s="39">
        <f t="shared" si="735"/>
        <v>0</v>
      </c>
      <c r="X1584" s="39">
        <f t="shared" si="735"/>
        <v>0</v>
      </c>
      <c r="Y1584" s="39">
        <f t="shared" si="735"/>
        <v>0</v>
      </c>
      <c r="Z1584" s="39">
        <f t="shared" si="735"/>
        <v>166875815.53999996</v>
      </c>
      <c r="AA1584" s="39">
        <f t="shared" si="735"/>
        <v>1725796184.4599998</v>
      </c>
      <c r="AB1584" s="40">
        <f>Z1584/D1584</f>
        <v>8.816943217842288E-2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37">B1585+B1584</f>
        <v>1892672000</v>
      </c>
      <c r="C1586" s="39">
        <f t="shared" si="737"/>
        <v>0</v>
      </c>
      <c r="D1586" s="39">
        <f t="shared" si="737"/>
        <v>1892671999.9999998</v>
      </c>
      <c r="E1586" s="39">
        <f t="shared" si="737"/>
        <v>166875815.53999999</v>
      </c>
      <c r="F1586" s="39">
        <f t="shared" si="737"/>
        <v>0</v>
      </c>
      <c r="G1586" s="39">
        <f t="shared" si="737"/>
        <v>0</v>
      </c>
      <c r="H1586" s="39">
        <f t="shared" si="737"/>
        <v>0</v>
      </c>
      <c r="I1586" s="39">
        <f t="shared" si="737"/>
        <v>151011713.14999998</v>
      </c>
      <c r="J1586" s="39">
        <f t="shared" si="737"/>
        <v>0</v>
      </c>
      <c r="K1586" s="39">
        <f t="shared" si="737"/>
        <v>0</v>
      </c>
      <c r="L1586" s="39">
        <f t="shared" si="737"/>
        <v>0</v>
      </c>
      <c r="M1586" s="39">
        <f t="shared" si="737"/>
        <v>151011713.14999998</v>
      </c>
      <c r="N1586" s="39">
        <f t="shared" si="737"/>
        <v>14585141</v>
      </c>
      <c r="O1586" s="39">
        <f t="shared" si="737"/>
        <v>1278681.3900000001</v>
      </c>
      <c r="P1586" s="39">
        <f t="shared" si="737"/>
        <v>280</v>
      </c>
      <c r="Q1586" s="39">
        <f t="shared" si="737"/>
        <v>0</v>
      </c>
      <c r="R1586" s="39">
        <f t="shared" si="737"/>
        <v>0</v>
      </c>
      <c r="S1586" s="39">
        <f t="shared" si="737"/>
        <v>0</v>
      </c>
      <c r="T1586" s="39">
        <f t="shared" si="737"/>
        <v>0</v>
      </c>
      <c r="U1586" s="39">
        <f t="shared" si="737"/>
        <v>0</v>
      </c>
      <c r="V1586" s="39">
        <f t="shared" si="737"/>
        <v>0</v>
      </c>
      <c r="W1586" s="39">
        <f t="shared" si="737"/>
        <v>0</v>
      </c>
      <c r="X1586" s="39">
        <f t="shared" si="737"/>
        <v>0</v>
      </c>
      <c r="Y1586" s="39">
        <f t="shared" si="737"/>
        <v>0</v>
      </c>
      <c r="Z1586" s="39">
        <f t="shared" si="737"/>
        <v>166875815.53999996</v>
      </c>
      <c r="AA1586" s="39">
        <f t="shared" si="737"/>
        <v>1725796184.4599998</v>
      </c>
      <c r="AB1586" s="40">
        <f>Z1586/D1586</f>
        <v>8.816943217842288E-2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3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5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5">
      <c r="A1591" s="36" t="s">
        <v>35</v>
      </c>
      <c r="B1591" s="31">
        <f>[1]consoCURRENT!E36632</f>
        <v>46535000</v>
      </c>
      <c r="C1591" s="31">
        <f>[1]consoCURRENT!F36632</f>
        <v>0</v>
      </c>
      <c r="D1591" s="31">
        <f>[1]consoCURRENT!G36632</f>
        <v>46535000</v>
      </c>
      <c r="E1591" s="31">
        <f>[1]consoCURRENT!H36632</f>
        <v>8466108.8100000005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2082949.65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2082949.65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112853.31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38">SUM(M1591:Y1591)</f>
        <v>8466108.8100000005</v>
      </c>
      <c r="AA1591" s="31">
        <f>D1591-Z1591</f>
        <v>38068891.189999998</v>
      </c>
      <c r="AB1591" s="37">
        <f>Z1591/D1591</f>
        <v>0.18192991963038574</v>
      </c>
      <c r="AC1591" s="32"/>
    </row>
    <row r="1592" spans="1:29" s="33" customFormat="1" ht="18" customHeight="1" x14ac:dyDescent="0.25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3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5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3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39">SUM(B1590:B1593)</f>
        <v>46535000</v>
      </c>
      <c r="C1594" s="39">
        <f t="shared" si="739"/>
        <v>0</v>
      </c>
      <c r="D1594" s="39">
        <f t="shared" si="739"/>
        <v>46535000</v>
      </c>
      <c r="E1594" s="39">
        <f t="shared" si="739"/>
        <v>8466108.8100000005</v>
      </c>
      <c r="F1594" s="39">
        <f t="shared" si="739"/>
        <v>0</v>
      </c>
      <c r="G1594" s="39">
        <f t="shared" si="739"/>
        <v>0</v>
      </c>
      <c r="H1594" s="39">
        <f t="shared" si="739"/>
        <v>0</v>
      </c>
      <c r="I1594" s="39">
        <f t="shared" si="739"/>
        <v>2082949.65</v>
      </c>
      <c r="J1594" s="39">
        <f t="shared" si="739"/>
        <v>0</v>
      </c>
      <c r="K1594" s="39">
        <f t="shared" si="739"/>
        <v>0</v>
      </c>
      <c r="L1594" s="39">
        <f t="shared" si="739"/>
        <v>0</v>
      </c>
      <c r="M1594" s="39">
        <f t="shared" si="739"/>
        <v>2082949.65</v>
      </c>
      <c r="N1594" s="39">
        <f t="shared" si="739"/>
        <v>5345904.4000000004</v>
      </c>
      <c r="O1594" s="39">
        <f t="shared" si="739"/>
        <v>924401.45</v>
      </c>
      <c r="P1594" s="39">
        <f t="shared" si="739"/>
        <v>112853.31</v>
      </c>
      <c r="Q1594" s="39">
        <f t="shared" si="739"/>
        <v>0</v>
      </c>
      <c r="R1594" s="39">
        <f t="shared" si="739"/>
        <v>0</v>
      </c>
      <c r="S1594" s="39">
        <f t="shared" si="739"/>
        <v>0</v>
      </c>
      <c r="T1594" s="39">
        <f t="shared" si="739"/>
        <v>0</v>
      </c>
      <c r="U1594" s="39">
        <f t="shared" si="739"/>
        <v>0</v>
      </c>
      <c r="V1594" s="39">
        <f t="shared" si="739"/>
        <v>0</v>
      </c>
      <c r="W1594" s="39">
        <f t="shared" si="739"/>
        <v>0</v>
      </c>
      <c r="X1594" s="39">
        <f t="shared" si="739"/>
        <v>0</v>
      </c>
      <c r="Y1594" s="39">
        <f t="shared" si="739"/>
        <v>0</v>
      </c>
      <c r="Z1594" s="39">
        <f t="shared" si="739"/>
        <v>8466108.8100000005</v>
      </c>
      <c r="AA1594" s="39">
        <f t="shared" si="739"/>
        <v>38068891.189999998</v>
      </c>
      <c r="AB1594" s="40">
        <f>Z1594/D1594</f>
        <v>0.18192991963038574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41">B1595+B1594</f>
        <v>46535000</v>
      </c>
      <c r="C1596" s="39">
        <f t="shared" si="741"/>
        <v>0</v>
      </c>
      <c r="D1596" s="39">
        <f t="shared" si="741"/>
        <v>46535000</v>
      </c>
      <c r="E1596" s="39">
        <f t="shared" si="741"/>
        <v>8466108.8100000005</v>
      </c>
      <c r="F1596" s="39">
        <f t="shared" si="741"/>
        <v>0</v>
      </c>
      <c r="G1596" s="39">
        <f t="shared" si="741"/>
        <v>0</v>
      </c>
      <c r="H1596" s="39">
        <f t="shared" si="741"/>
        <v>0</v>
      </c>
      <c r="I1596" s="39">
        <f t="shared" si="741"/>
        <v>2082949.65</v>
      </c>
      <c r="J1596" s="39">
        <f t="shared" si="741"/>
        <v>0</v>
      </c>
      <c r="K1596" s="39">
        <f t="shared" si="741"/>
        <v>0</v>
      </c>
      <c r="L1596" s="39">
        <f t="shared" si="741"/>
        <v>0</v>
      </c>
      <c r="M1596" s="39">
        <f t="shared" si="741"/>
        <v>2082949.65</v>
      </c>
      <c r="N1596" s="39">
        <f t="shared" si="741"/>
        <v>5345904.4000000004</v>
      </c>
      <c r="O1596" s="39">
        <f t="shared" si="741"/>
        <v>924401.45</v>
      </c>
      <c r="P1596" s="39">
        <f t="shared" si="741"/>
        <v>112853.31</v>
      </c>
      <c r="Q1596" s="39">
        <f t="shared" si="741"/>
        <v>0</v>
      </c>
      <c r="R1596" s="39">
        <f t="shared" si="741"/>
        <v>0</v>
      </c>
      <c r="S1596" s="39">
        <f t="shared" si="741"/>
        <v>0</v>
      </c>
      <c r="T1596" s="39">
        <f t="shared" si="741"/>
        <v>0</v>
      </c>
      <c r="U1596" s="39">
        <f t="shared" si="741"/>
        <v>0</v>
      </c>
      <c r="V1596" s="39">
        <f t="shared" si="741"/>
        <v>0</v>
      </c>
      <c r="W1596" s="39">
        <f t="shared" si="741"/>
        <v>0</v>
      </c>
      <c r="X1596" s="39">
        <f t="shared" si="741"/>
        <v>0</v>
      </c>
      <c r="Y1596" s="39">
        <f t="shared" si="741"/>
        <v>0</v>
      </c>
      <c r="Z1596" s="39">
        <f t="shared" si="741"/>
        <v>8466108.8100000005</v>
      </c>
      <c r="AA1596" s="39">
        <f t="shared" si="741"/>
        <v>38068891.189999998</v>
      </c>
      <c r="AB1596" s="40">
        <f>Z1596/D1596</f>
        <v>0.18192991963038574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3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5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5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494560611.42000002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194343856.86999997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194343856.86999997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299383455.79000002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2">SUM(M1601:Y1601)</f>
        <v>494560611.41999996</v>
      </c>
      <c r="AA1601" s="31">
        <f>D1601-Z1601</f>
        <v>755439388.58000004</v>
      </c>
      <c r="AB1601" s="37">
        <f>Z1601/D1601</f>
        <v>0.39564848913599998</v>
      </c>
      <c r="AC1601" s="32"/>
    </row>
    <row r="1602" spans="1:29" s="33" customFormat="1" ht="18" customHeight="1" x14ac:dyDescent="0.25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5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43">SUM(B1600:B1603)</f>
        <v>1250000000</v>
      </c>
      <c r="C1604" s="39">
        <f t="shared" si="743"/>
        <v>0</v>
      </c>
      <c r="D1604" s="39">
        <f t="shared" si="743"/>
        <v>1250000000</v>
      </c>
      <c r="E1604" s="39">
        <f t="shared" si="743"/>
        <v>494560611.42000002</v>
      </c>
      <c r="F1604" s="39">
        <f t="shared" si="743"/>
        <v>0</v>
      </c>
      <c r="G1604" s="39">
        <f t="shared" si="743"/>
        <v>0</v>
      </c>
      <c r="H1604" s="39">
        <f t="shared" si="743"/>
        <v>0</v>
      </c>
      <c r="I1604" s="39">
        <f t="shared" si="743"/>
        <v>194343856.86999997</v>
      </c>
      <c r="J1604" s="39">
        <f t="shared" si="743"/>
        <v>0</v>
      </c>
      <c r="K1604" s="39">
        <f t="shared" si="743"/>
        <v>0</v>
      </c>
      <c r="L1604" s="39">
        <f t="shared" si="743"/>
        <v>0</v>
      </c>
      <c r="M1604" s="39">
        <f t="shared" si="743"/>
        <v>194343856.86999997</v>
      </c>
      <c r="N1604" s="39">
        <f t="shared" si="743"/>
        <v>0</v>
      </c>
      <c r="O1604" s="39">
        <f t="shared" si="743"/>
        <v>833298.76</v>
      </c>
      <c r="P1604" s="39">
        <f t="shared" si="743"/>
        <v>299383455.79000002</v>
      </c>
      <c r="Q1604" s="39">
        <f t="shared" si="743"/>
        <v>0</v>
      </c>
      <c r="R1604" s="39">
        <f t="shared" si="743"/>
        <v>0</v>
      </c>
      <c r="S1604" s="39">
        <f t="shared" si="743"/>
        <v>0</v>
      </c>
      <c r="T1604" s="39">
        <f t="shared" si="743"/>
        <v>0</v>
      </c>
      <c r="U1604" s="39">
        <f t="shared" si="743"/>
        <v>0</v>
      </c>
      <c r="V1604" s="39">
        <f t="shared" si="743"/>
        <v>0</v>
      </c>
      <c r="W1604" s="39">
        <f t="shared" si="743"/>
        <v>0</v>
      </c>
      <c r="X1604" s="39">
        <f t="shared" si="743"/>
        <v>0</v>
      </c>
      <c r="Y1604" s="39">
        <f t="shared" si="743"/>
        <v>0</v>
      </c>
      <c r="Z1604" s="39">
        <f t="shared" si="743"/>
        <v>494560611.41999996</v>
      </c>
      <c r="AA1604" s="39">
        <f t="shared" si="743"/>
        <v>755439388.58000004</v>
      </c>
      <c r="AB1604" s="40">
        <f>Z1604/D1604</f>
        <v>0.39564848913599998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45">B1605+B1604</f>
        <v>1250000000</v>
      </c>
      <c r="C1606" s="39">
        <f t="shared" si="745"/>
        <v>0</v>
      </c>
      <c r="D1606" s="39">
        <f t="shared" si="745"/>
        <v>1250000000</v>
      </c>
      <c r="E1606" s="39">
        <f t="shared" si="745"/>
        <v>494560611.42000002</v>
      </c>
      <c r="F1606" s="39">
        <f t="shared" si="745"/>
        <v>0</v>
      </c>
      <c r="G1606" s="39">
        <f t="shared" si="745"/>
        <v>0</v>
      </c>
      <c r="H1606" s="39">
        <f t="shared" si="745"/>
        <v>0</v>
      </c>
      <c r="I1606" s="39">
        <f t="shared" si="745"/>
        <v>194343856.86999997</v>
      </c>
      <c r="J1606" s="39">
        <f t="shared" si="745"/>
        <v>0</v>
      </c>
      <c r="K1606" s="39">
        <f t="shared" si="745"/>
        <v>0</v>
      </c>
      <c r="L1606" s="39">
        <f t="shared" si="745"/>
        <v>0</v>
      </c>
      <c r="M1606" s="39">
        <f t="shared" si="745"/>
        <v>194343856.86999997</v>
      </c>
      <c r="N1606" s="39">
        <f t="shared" si="745"/>
        <v>0</v>
      </c>
      <c r="O1606" s="39">
        <f t="shared" si="745"/>
        <v>833298.76</v>
      </c>
      <c r="P1606" s="39">
        <f t="shared" si="745"/>
        <v>299383455.79000002</v>
      </c>
      <c r="Q1606" s="39">
        <f t="shared" si="745"/>
        <v>0</v>
      </c>
      <c r="R1606" s="39">
        <f t="shared" si="745"/>
        <v>0</v>
      </c>
      <c r="S1606" s="39">
        <f t="shared" si="745"/>
        <v>0</v>
      </c>
      <c r="T1606" s="39">
        <f t="shared" si="745"/>
        <v>0</v>
      </c>
      <c r="U1606" s="39">
        <f t="shared" si="745"/>
        <v>0</v>
      </c>
      <c r="V1606" s="39">
        <f t="shared" si="745"/>
        <v>0</v>
      </c>
      <c r="W1606" s="39">
        <f t="shared" si="745"/>
        <v>0</v>
      </c>
      <c r="X1606" s="39">
        <f t="shared" si="745"/>
        <v>0</v>
      </c>
      <c r="Y1606" s="39">
        <f t="shared" si="745"/>
        <v>0</v>
      </c>
      <c r="Z1606" s="39">
        <f t="shared" si="745"/>
        <v>494560611.41999996</v>
      </c>
      <c r="AA1606" s="39">
        <f t="shared" si="745"/>
        <v>755439388.58000004</v>
      </c>
      <c r="AB1606" s="40">
        <f>Z1606/D1606</f>
        <v>0.39564848913599998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3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5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5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4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5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4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5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4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47">SUM(B1610:B1613)</f>
        <v>0</v>
      </c>
      <c r="C1614" s="39">
        <f t="shared" si="747"/>
        <v>0</v>
      </c>
      <c r="D1614" s="39">
        <f t="shared" si="747"/>
        <v>0</v>
      </c>
      <c r="E1614" s="39">
        <f t="shared" si="747"/>
        <v>0</v>
      </c>
      <c r="F1614" s="39">
        <f t="shared" si="747"/>
        <v>0</v>
      </c>
      <c r="G1614" s="39">
        <f t="shared" si="747"/>
        <v>0</v>
      </c>
      <c r="H1614" s="39">
        <f t="shared" si="747"/>
        <v>0</v>
      </c>
      <c r="I1614" s="39">
        <f t="shared" si="747"/>
        <v>0</v>
      </c>
      <c r="J1614" s="39">
        <f t="shared" si="747"/>
        <v>0</v>
      </c>
      <c r="K1614" s="39">
        <f t="shared" si="747"/>
        <v>0</v>
      </c>
      <c r="L1614" s="39">
        <f t="shared" si="747"/>
        <v>0</v>
      </c>
      <c r="M1614" s="39">
        <f t="shared" si="747"/>
        <v>0</v>
      </c>
      <c r="N1614" s="39">
        <f t="shared" si="747"/>
        <v>0</v>
      </c>
      <c r="O1614" s="39">
        <f t="shared" si="747"/>
        <v>0</v>
      </c>
      <c r="P1614" s="39">
        <f t="shared" si="747"/>
        <v>0</v>
      </c>
      <c r="Q1614" s="39">
        <f t="shared" si="747"/>
        <v>0</v>
      </c>
      <c r="R1614" s="39">
        <f t="shared" si="747"/>
        <v>0</v>
      </c>
      <c r="S1614" s="39">
        <f t="shared" si="747"/>
        <v>0</v>
      </c>
      <c r="T1614" s="39">
        <f t="shared" si="747"/>
        <v>0</v>
      </c>
      <c r="U1614" s="39">
        <f t="shared" si="747"/>
        <v>0</v>
      </c>
      <c r="V1614" s="39">
        <f t="shared" si="747"/>
        <v>0</v>
      </c>
      <c r="W1614" s="39">
        <f t="shared" si="747"/>
        <v>0</v>
      </c>
      <c r="X1614" s="39">
        <f t="shared" si="747"/>
        <v>0</v>
      </c>
      <c r="Y1614" s="39">
        <f t="shared" si="747"/>
        <v>0</v>
      </c>
      <c r="Z1614" s="39">
        <f t="shared" si="747"/>
        <v>0</v>
      </c>
      <c r="AA1614" s="39">
        <f t="shared" si="74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4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49">B1615+B1614</f>
        <v>0</v>
      </c>
      <c r="C1616" s="39">
        <f t="shared" si="749"/>
        <v>0</v>
      </c>
      <c r="D1616" s="39">
        <f t="shared" si="749"/>
        <v>0</v>
      </c>
      <c r="E1616" s="39">
        <f t="shared" si="749"/>
        <v>0</v>
      </c>
      <c r="F1616" s="39">
        <f t="shared" si="749"/>
        <v>0</v>
      </c>
      <c r="G1616" s="39">
        <f t="shared" si="749"/>
        <v>0</v>
      </c>
      <c r="H1616" s="39">
        <f t="shared" si="749"/>
        <v>0</v>
      </c>
      <c r="I1616" s="39">
        <f t="shared" si="749"/>
        <v>0</v>
      </c>
      <c r="J1616" s="39">
        <f t="shared" si="749"/>
        <v>0</v>
      </c>
      <c r="K1616" s="39">
        <f t="shared" si="749"/>
        <v>0</v>
      </c>
      <c r="L1616" s="39">
        <f t="shared" si="749"/>
        <v>0</v>
      </c>
      <c r="M1616" s="39">
        <f t="shared" si="749"/>
        <v>0</v>
      </c>
      <c r="N1616" s="39">
        <f t="shared" si="749"/>
        <v>0</v>
      </c>
      <c r="O1616" s="39">
        <f t="shared" si="749"/>
        <v>0</v>
      </c>
      <c r="P1616" s="39">
        <f t="shared" si="749"/>
        <v>0</v>
      </c>
      <c r="Q1616" s="39">
        <f t="shared" si="749"/>
        <v>0</v>
      </c>
      <c r="R1616" s="39">
        <f t="shared" si="749"/>
        <v>0</v>
      </c>
      <c r="S1616" s="39">
        <f t="shared" si="749"/>
        <v>0</v>
      </c>
      <c r="T1616" s="39">
        <f t="shared" si="749"/>
        <v>0</v>
      </c>
      <c r="U1616" s="39">
        <f t="shared" si="749"/>
        <v>0</v>
      </c>
      <c r="V1616" s="39">
        <f t="shared" si="749"/>
        <v>0</v>
      </c>
      <c r="W1616" s="39">
        <f t="shared" si="749"/>
        <v>0</v>
      </c>
      <c r="X1616" s="39">
        <f t="shared" si="749"/>
        <v>0</v>
      </c>
      <c r="Y1616" s="39">
        <f t="shared" si="749"/>
        <v>0</v>
      </c>
      <c r="Z1616" s="39">
        <f t="shared" si="749"/>
        <v>0</v>
      </c>
      <c r="AA1616" s="39">
        <f t="shared" si="74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3">
      <c r="A1619" s="62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5">
      <c r="A1620" s="36" t="s">
        <v>34</v>
      </c>
      <c r="B1620" s="31">
        <f>B1630+B1640</f>
        <v>0</v>
      </c>
      <c r="C1620" s="31">
        <f t="shared" ref="C1620:Y1625" si="750">C1630+C1640</f>
        <v>0</v>
      </c>
      <c r="D1620" s="31">
        <f t="shared" si="750"/>
        <v>0</v>
      </c>
      <c r="E1620" s="31">
        <f t="shared" si="750"/>
        <v>0</v>
      </c>
      <c r="F1620" s="31">
        <f t="shared" si="750"/>
        <v>0</v>
      </c>
      <c r="G1620" s="31">
        <f t="shared" si="750"/>
        <v>0</v>
      </c>
      <c r="H1620" s="31">
        <f t="shared" si="750"/>
        <v>0</v>
      </c>
      <c r="I1620" s="31">
        <f t="shared" si="750"/>
        <v>0</v>
      </c>
      <c r="J1620" s="31">
        <f t="shared" si="750"/>
        <v>0</v>
      </c>
      <c r="K1620" s="31">
        <f t="shared" si="750"/>
        <v>0</v>
      </c>
      <c r="L1620" s="31">
        <f t="shared" si="750"/>
        <v>0</v>
      </c>
      <c r="M1620" s="31">
        <f t="shared" si="750"/>
        <v>0</v>
      </c>
      <c r="N1620" s="31">
        <f t="shared" si="750"/>
        <v>0</v>
      </c>
      <c r="O1620" s="31">
        <f t="shared" si="750"/>
        <v>0</v>
      </c>
      <c r="P1620" s="31">
        <f t="shared" si="750"/>
        <v>0</v>
      </c>
      <c r="Q1620" s="31">
        <f t="shared" si="750"/>
        <v>0</v>
      </c>
      <c r="R1620" s="31">
        <f t="shared" si="750"/>
        <v>0</v>
      </c>
      <c r="S1620" s="31">
        <f t="shared" si="750"/>
        <v>0</v>
      </c>
      <c r="T1620" s="31">
        <f t="shared" si="750"/>
        <v>0</v>
      </c>
      <c r="U1620" s="31">
        <f t="shared" si="750"/>
        <v>0</v>
      </c>
      <c r="V1620" s="31">
        <f t="shared" si="750"/>
        <v>0</v>
      </c>
      <c r="W1620" s="31">
        <f t="shared" si="750"/>
        <v>0</v>
      </c>
      <c r="X1620" s="31">
        <f t="shared" si="750"/>
        <v>0</v>
      </c>
      <c r="Y1620" s="31">
        <f t="shared" si="75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5">
      <c r="A1621" s="36" t="s">
        <v>35</v>
      </c>
      <c r="B1621" s="31">
        <f t="shared" ref="B1621:Q1625" si="751">B1631+B1641</f>
        <v>0</v>
      </c>
      <c r="C1621" s="31">
        <f t="shared" si="751"/>
        <v>0</v>
      </c>
      <c r="D1621" s="31">
        <f t="shared" si="751"/>
        <v>0</v>
      </c>
      <c r="E1621" s="31">
        <f t="shared" si="751"/>
        <v>0</v>
      </c>
      <c r="F1621" s="31">
        <f t="shared" si="751"/>
        <v>0</v>
      </c>
      <c r="G1621" s="31">
        <f t="shared" si="751"/>
        <v>0</v>
      </c>
      <c r="H1621" s="31">
        <f t="shared" si="751"/>
        <v>0</v>
      </c>
      <c r="I1621" s="31">
        <f t="shared" si="751"/>
        <v>0</v>
      </c>
      <c r="J1621" s="31">
        <f t="shared" si="751"/>
        <v>0</v>
      </c>
      <c r="K1621" s="31">
        <f t="shared" si="751"/>
        <v>0</v>
      </c>
      <c r="L1621" s="31">
        <f t="shared" si="751"/>
        <v>0</v>
      </c>
      <c r="M1621" s="31">
        <f t="shared" si="751"/>
        <v>0</v>
      </c>
      <c r="N1621" s="31">
        <f t="shared" si="751"/>
        <v>0</v>
      </c>
      <c r="O1621" s="31">
        <f t="shared" si="751"/>
        <v>0</v>
      </c>
      <c r="P1621" s="31">
        <f t="shared" si="751"/>
        <v>0</v>
      </c>
      <c r="Q1621" s="31">
        <f t="shared" si="751"/>
        <v>0</v>
      </c>
      <c r="R1621" s="31">
        <f t="shared" si="750"/>
        <v>0</v>
      </c>
      <c r="S1621" s="31">
        <f t="shared" si="750"/>
        <v>0</v>
      </c>
      <c r="T1621" s="31">
        <f t="shared" si="750"/>
        <v>0</v>
      </c>
      <c r="U1621" s="31">
        <f t="shared" si="750"/>
        <v>0</v>
      </c>
      <c r="V1621" s="31">
        <f t="shared" si="750"/>
        <v>0</v>
      </c>
      <c r="W1621" s="31">
        <f t="shared" si="750"/>
        <v>0</v>
      </c>
      <c r="X1621" s="31">
        <f t="shared" si="750"/>
        <v>0</v>
      </c>
      <c r="Y1621" s="31">
        <f t="shared" si="750"/>
        <v>0</v>
      </c>
      <c r="Z1621" s="31">
        <f t="shared" ref="Z1621:Z1623" si="752">SUM(M1621:Y1621)</f>
        <v>0</v>
      </c>
      <c r="AA1621" s="31">
        <f>D1621-Z1621</f>
        <v>0</v>
      </c>
      <c r="AB1621" s="54" t="e">
        <f>Z1621/D1621</f>
        <v>#DIV/0!</v>
      </c>
      <c r="AC1621" s="32"/>
    </row>
    <row r="1622" spans="1:29" s="33" customFormat="1" ht="18" customHeight="1" x14ac:dyDescent="0.25">
      <c r="A1622" s="36" t="s">
        <v>36</v>
      </c>
      <c r="B1622" s="31">
        <f t="shared" si="751"/>
        <v>0</v>
      </c>
      <c r="C1622" s="31">
        <f t="shared" si="750"/>
        <v>0</v>
      </c>
      <c r="D1622" s="31">
        <f t="shared" si="750"/>
        <v>0</v>
      </c>
      <c r="E1622" s="31">
        <f t="shared" si="750"/>
        <v>0</v>
      </c>
      <c r="F1622" s="31">
        <f t="shared" si="750"/>
        <v>0</v>
      </c>
      <c r="G1622" s="31">
        <f t="shared" si="750"/>
        <v>0</v>
      </c>
      <c r="H1622" s="31">
        <f t="shared" si="750"/>
        <v>0</v>
      </c>
      <c r="I1622" s="31">
        <f t="shared" si="750"/>
        <v>0</v>
      </c>
      <c r="J1622" s="31">
        <f t="shared" si="750"/>
        <v>0</v>
      </c>
      <c r="K1622" s="31">
        <f t="shared" si="750"/>
        <v>0</v>
      </c>
      <c r="L1622" s="31">
        <f t="shared" si="750"/>
        <v>0</v>
      </c>
      <c r="M1622" s="31">
        <f t="shared" si="750"/>
        <v>0</v>
      </c>
      <c r="N1622" s="31">
        <f t="shared" si="750"/>
        <v>0</v>
      </c>
      <c r="O1622" s="31">
        <f t="shared" si="750"/>
        <v>0</v>
      </c>
      <c r="P1622" s="31">
        <f t="shared" si="750"/>
        <v>0</v>
      </c>
      <c r="Q1622" s="31">
        <f t="shared" si="750"/>
        <v>0</v>
      </c>
      <c r="R1622" s="31">
        <f t="shared" si="750"/>
        <v>0</v>
      </c>
      <c r="S1622" s="31">
        <f t="shared" si="750"/>
        <v>0</v>
      </c>
      <c r="T1622" s="31">
        <f t="shared" si="750"/>
        <v>0</v>
      </c>
      <c r="U1622" s="31">
        <f t="shared" si="750"/>
        <v>0</v>
      </c>
      <c r="V1622" s="31">
        <f t="shared" si="750"/>
        <v>0</v>
      </c>
      <c r="W1622" s="31">
        <f t="shared" si="750"/>
        <v>0</v>
      </c>
      <c r="X1622" s="31">
        <f t="shared" si="750"/>
        <v>0</v>
      </c>
      <c r="Y1622" s="31">
        <f t="shared" si="750"/>
        <v>0</v>
      </c>
      <c r="Z1622" s="31">
        <f t="shared" si="752"/>
        <v>0</v>
      </c>
      <c r="AA1622" s="31">
        <f>D1622-Z1622</f>
        <v>0</v>
      </c>
      <c r="AB1622" s="54"/>
      <c r="AC1622" s="32"/>
    </row>
    <row r="1623" spans="1:29" s="33" customFormat="1" ht="18" customHeight="1" x14ac:dyDescent="0.25">
      <c r="A1623" s="36" t="s">
        <v>37</v>
      </c>
      <c r="B1623" s="31">
        <f t="shared" si="751"/>
        <v>0</v>
      </c>
      <c r="C1623" s="31">
        <f t="shared" si="750"/>
        <v>0</v>
      </c>
      <c r="D1623" s="31">
        <f t="shared" si="750"/>
        <v>0</v>
      </c>
      <c r="E1623" s="31">
        <f t="shared" si="750"/>
        <v>0</v>
      </c>
      <c r="F1623" s="31">
        <f t="shared" si="750"/>
        <v>0</v>
      </c>
      <c r="G1623" s="31">
        <f t="shared" si="750"/>
        <v>0</v>
      </c>
      <c r="H1623" s="31">
        <f t="shared" si="750"/>
        <v>0</v>
      </c>
      <c r="I1623" s="31">
        <f t="shared" si="750"/>
        <v>0</v>
      </c>
      <c r="J1623" s="31">
        <f t="shared" si="750"/>
        <v>0</v>
      </c>
      <c r="K1623" s="31">
        <f t="shared" si="750"/>
        <v>0</v>
      </c>
      <c r="L1623" s="31">
        <f t="shared" si="750"/>
        <v>0</v>
      </c>
      <c r="M1623" s="31">
        <f t="shared" si="750"/>
        <v>0</v>
      </c>
      <c r="N1623" s="31">
        <f t="shared" si="750"/>
        <v>0</v>
      </c>
      <c r="O1623" s="31">
        <f t="shared" si="750"/>
        <v>0</v>
      </c>
      <c r="P1623" s="31">
        <f t="shared" si="750"/>
        <v>0</v>
      </c>
      <c r="Q1623" s="31">
        <f t="shared" si="750"/>
        <v>0</v>
      </c>
      <c r="R1623" s="31">
        <f t="shared" si="750"/>
        <v>0</v>
      </c>
      <c r="S1623" s="31">
        <f t="shared" si="750"/>
        <v>0</v>
      </c>
      <c r="T1623" s="31">
        <f t="shared" si="750"/>
        <v>0</v>
      </c>
      <c r="U1623" s="31">
        <f t="shared" si="750"/>
        <v>0</v>
      </c>
      <c r="V1623" s="31">
        <f t="shared" si="750"/>
        <v>0</v>
      </c>
      <c r="W1623" s="31">
        <f t="shared" si="750"/>
        <v>0</v>
      </c>
      <c r="X1623" s="31">
        <f t="shared" si="750"/>
        <v>0</v>
      </c>
      <c r="Y1623" s="31">
        <f t="shared" si="750"/>
        <v>0</v>
      </c>
      <c r="Z1623" s="31">
        <f t="shared" si="752"/>
        <v>0</v>
      </c>
      <c r="AA1623" s="31">
        <f>D1623-Z1623</f>
        <v>0</v>
      </c>
      <c r="AB1623" s="54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53">SUM(B1620:B1623)</f>
        <v>0</v>
      </c>
      <c r="C1624" s="39">
        <f t="shared" si="753"/>
        <v>0</v>
      </c>
      <c r="D1624" s="39">
        <f t="shared" si="753"/>
        <v>0</v>
      </c>
      <c r="E1624" s="39">
        <f t="shared" si="753"/>
        <v>0</v>
      </c>
      <c r="F1624" s="39">
        <f t="shared" si="753"/>
        <v>0</v>
      </c>
      <c r="G1624" s="39">
        <f t="shared" si="753"/>
        <v>0</v>
      </c>
      <c r="H1624" s="39">
        <f t="shared" si="753"/>
        <v>0</v>
      </c>
      <c r="I1624" s="39">
        <f t="shared" si="753"/>
        <v>0</v>
      </c>
      <c r="J1624" s="39">
        <f t="shared" si="753"/>
        <v>0</v>
      </c>
      <c r="K1624" s="39">
        <f t="shared" si="753"/>
        <v>0</v>
      </c>
      <c r="L1624" s="39">
        <f t="shared" si="753"/>
        <v>0</v>
      </c>
      <c r="M1624" s="39">
        <f t="shared" si="753"/>
        <v>0</v>
      </c>
      <c r="N1624" s="39">
        <f t="shared" si="753"/>
        <v>0</v>
      </c>
      <c r="O1624" s="39">
        <f t="shared" si="753"/>
        <v>0</v>
      </c>
      <c r="P1624" s="39">
        <f t="shared" si="753"/>
        <v>0</v>
      </c>
      <c r="Q1624" s="39">
        <f t="shared" si="753"/>
        <v>0</v>
      </c>
      <c r="R1624" s="39">
        <f t="shared" si="753"/>
        <v>0</v>
      </c>
      <c r="S1624" s="39">
        <f t="shared" si="753"/>
        <v>0</v>
      </c>
      <c r="T1624" s="39">
        <f t="shared" si="753"/>
        <v>0</v>
      </c>
      <c r="U1624" s="39">
        <f t="shared" si="753"/>
        <v>0</v>
      </c>
      <c r="V1624" s="39">
        <f t="shared" si="753"/>
        <v>0</v>
      </c>
      <c r="W1624" s="39">
        <f t="shared" si="753"/>
        <v>0</v>
      </c>
      <c r="X1624" s="39">
        <f t="shared" si="753"/>
        <v>0</v>
      </c>
      <c r="Y1624" s="39">
        <f t="shared" si="753"/>
        <v>0</v>
      </c>
      <c r="Z1624" s="39">
        <f t="shared" si="753"/>
        <v>0</v>
      </c>
      <c r="AA1624" s="39">
        <f t="shared" si="753"/>
        <v>0</v>
      </c>
      <c r="AB1624" s="55" t="e">
        <f>Z1624/D1624</f>
        <v>#DIV/0!</v>
      </c>
      <c r="AC1624" s="32"/>
    </row>
    <row r="1625" spans="1:29" s="33" customFormat="1" ht="18" customHeight="1" x14ac:dyDescent="0.25">
      <c r="A1625" s="41" t="s">
        <v>39</v>
      </c>
      <c r="B1625" s="31">
        <f t="shared" si="751"/>
        <v>0</v>
      </c>
      <c r="C1625" s="31">
        <f t="shared" si="750"/>
        <v>0</v>
      </c>
      <c r="D1625" s="31">
        <f t="shared" si="750"/>
        <v>0</v>
      </c>
      <c r="E1625" s="31">
        <f t="shared" si="750"/>
        <v>0</v>
      </c>
      <c r="F1625" s="31">
        <f t="shared" si="750"/>
        <v>0</v>
      </c>
      <c r="G1625" s="31">
        <f t="shared" si="750"/>
        <v>0</v>
      </c>
      <c r="H1625" s="31">
        <f t="shared" si="750"/>
        <v>0</v>
      </c>
      <c r="I1625" s="31">
        <f t="shared" si="750"/>
        <v>0</v>
      </c>
      <c r="J1625" s="31">
        <f t="shared" si="750"/>
        <v>0</v>
      </c>
      <c r="K1625" s="31">
        <f t="shared" si="750"/>
        <v>0</v>
      </c>
      <c r="L1625" s="31">
        <f t="shared" si="750"/>
        <v>0</v>
      </c>
      <c r="M1625" s="31">
        <f t="shared" si="750"/>
        <v>0</v>
      </c>
      <c r="N1625" s="31">
        <f t="shared" si="750"/>
        <v>0</v>
      </c>
      <c r="O1625" s="31">
        <f t="shared" si="750"/>
        <v>0</v>
      </c>
      <c r="P1625" s="31">
        <f t="shared" si="750"/>
        <v>0</v>
      </c>
      <c r="Q1625" s="31">
        <f t="shared" si="750"/>
        <v>0</v>
      </c>
      <c r="R1625" s="31">
        <f t="shared" si="750"/>
        <v>0</v>
      </c>
      <c r="S1625" s="31">
        <f t="shared" si="750"/>
        <v>0</v>
      </c>
      <c r="T1625" s="31">
        <f t="shared" si="750"/>
        <v>0</v>
      </c>
      <c r="U1625" s="31">
        <f t="shared" si="750"/>
        <v>0</v>
      </c>
      <c r="V1625" s="31">
        <f t="shared" si="750"/>
        <v>0</v>
      </c>
      <c r="W1625" s="31">
        <f t="shared" si="750"/>
        <v>0</v>
      </c>
      <c r="X1625" s="31">
        <f t="shared" si="750"/>
        <v>0</v>
      </c>
      <c r="Y1625" s="31">
        <f t="shared" si="750"/>
        <v>0</v>
      </c>
      <c r="Z1625" s="31">
        <f t="shared" ref="Z1625" si="754">SUM(M1625:Y1625)</f>
        <v>0</v>
      </c>
      <c r="AA1625" s="31">
        <f>D1625-Z1625</f>
        <v>0</v>
      </c>
      <c r="AB1625" s="54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55">B1625+B1624</f>
        <v>0</v>
      </c>
      <c r="C1626" s="39">
        <f t="shared" si="755"/>
        <v>0</v>
      </c>
      <c r="D1626" s="39">
        <f t="shared" si="755"/>
        <v>0</v>
      </c>
      <c r="E1626" s="39">
        <f t="shared" si="755"/>
        <v>0</v>
      </c>
      <c r="F1626" s="39">
        <f t="shared" si="755"/>
        <v>0</v>
      </c>
      <c r="G1626" s="39">
        <f t="shared" si="755"/>
        <v>0</v>
      </c>
      <c r="H1626" s="39">
        <f t="shared" si="755"/>
        <v>0</v>
      </c>
      <c r="I1626" s="39">
        <f t="shared" si="755"/>
        <v>0</v>
      </c>
      <c r="J1626" s="39">
        <f t="shared" si="755"/>
        <v>0</v>
      </c>
      <c r="K1626" s="39">
        <f t="shared" si="755"/>
        <v>0</v>
      </c>
      <c r="L1626" s="39">
        <f t="shared" si="755"/>
        <v>0</v>
      </c>
      <c r="M1626" s="39">
        <f t="shared" si="755"/>
        <v>0</v>
      </c>
      <c r="N1626" s="39">
        <f t="shared" si="755"/>
        <v>0</v>
      </c>
      <c r="O1626" s="39">
        <f t="shared" si="755"/>
        <v>0</v>
      </c>
      <c r="P1626" s="39">
        <f t="shared" si="755"/>
        <v>0</v>
      </c>
      <c r="Q1626" s="39">
        <f t="shared" si="755"/>
        <v>0</v>
      </c>
      <c r="R1626" s="39">
        <f t="shared" si="755"/>
        <v>0</v>
      </c>
      <c r="S1626" s="39">
        <f t="shared" si="755"/>
        <v>0</v>
      </c>
      <c r="T1626" s="39">
        <f t="shared" si="755"/>
        <v>0</v>
      </c>
      <c r="U1626" s="39">
        <f t="shared" si="755"/>
        <v>0</v>
      </c>
      <c r="V1626" s="39">
        <f t="shared" si="755"/>
        <v>0</v>
      </c>
      <c r="W1626" s="39">
        <f t="shared" si="755"/>
        <v>0</v>
      </c>
      <c r="X1626" s="39">
        <f t="shared" si="755"/>
        <v>0</v>
      </c>
      <c r="Y1626" s="39">
        <f t="shared" si="755"/>
        <v>0</v>
      </c>
      <c r="Z1626" s="39">
        <f t="shared" si="755"/>
        <v>0</v>
      </c>
      <c r="AA1626" s="39">
        <f t="shared" si="755"/>
        <v>0</v>
      </c>
      <c r="AB1626" s="55" t="e">
        <f>Z1626/D1626</f>
        <v>#DIV/0!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3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5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5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6">SUM(M1631:Y1631)</f>
        <v>0</v>
      </c>
      <c r="AA1631" s="31">
        <f>D1631-Z1631</f>
        <v>0</v>
      </c>
      <c r="AB1631" s="54" t="e">
        <f>Z1631/D1631</f>
        <v>#DIV/0!</v>
      </c>
      <c r="AC1631" s="32"/>
    </row>
    <row r="1632" spans="1:29" s="33" customFormat="1" ht="18" customHeight="1" x14ac:dyDescent="0.25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6"/>
        <v>0</v>
      </c>
      <c r="AA1632" s="31">
        <f>D1632-Z1632</f>
        <v>0</v>
      </c>
      <c r="AB1632" s="54"/>
      <c r="AC1632" s="32"/>
    </row>
    <row r="1633" spans="1:29" s="33" customFormat="1" ht="18" customHeight="1" x14ac:dyDescent="0.25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6"/>
        <v>0</v>
      </c>
      <c r="AA1633" s="31">
        <f>D1633-Z1633</f>
        <v>0</v>
      </c>
      <c r="AB1633" s="54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57">SUM(B1630:B1633)</f>
        <v>0</v>
      </c>
      <c r="C1634" s="39">
        <f t="shared" si="757"/>
        <v>0</v>
      </c>
      <c r="D1634" s="39">
        <f t="shared" si="757"/>
        <v>0</v>
      </c>
      <c r="E1634" s="39">
        <f t="shared" si="757"/>
        <v>0</v>
      </c>
      <c r="F1634" s="39">
        <f t="shared" si="757"/>
        <v>0</v>
      </c>
      <c r="G1634" s="39">
        <f t="shared" si="757"/>
        <v>0</v>
      </c>
      <c r="H1634" s="39">
        <f t="shared" si="757"/>
        <v>0</v>
      </c>
      <c r="I1634" s="39">
        <f t="shared" si="757"/>
        <v>0</v>
      </c>
      <c r="J1634" s="39">
        <f t="shared" si="757"/>
        <v>0</v>
      </c>
      <c r="K1634" s="39">
        <f t="shared" si="757"/>
        <v>0</v>
      </c>
      <c r="L1634" s="39">
        <f t="shared" si="757"/>
        <v>0</v>
      </c>
      <c r="M1634" s="39">
        <f t="shared" si="757"/>
        <v>0</v>
      </c>
      <c r="N1634" s="39">
        <f t="shared" si="757"/>
        <v>0</v>
      </c>
      <c r="O1634" s="39">
        <f t="shared" si="757"/>
        <v>0</v>
      </c>
      <c r="P1634" s="39">
        <f t="shared" si="757"/>
        <v>0</v>
      </c>
      <c r="Q1634" s="39">
        <f t="shared" si="757"/>
        <v>0</v>
      </c>
      <c r="R1634" s="39">
        <f t="shared" si="757"/>
        <v>0</v>
      </c>
      <c r="S1634" s="39">
        <f t="shared" si="757"/>
        <v>0</v>
      </c>
      <c r="T1634" s="39">
        <f t="shared" si="757"/>
        <v>0</v>
      </c>
      <c r="U1634" s="39">
        <f t="shared" si="757"/>
        <v>0</v>
      </c>
      <c r="V1634" s="39">
        <f t="shared" si="757"/>
        <v>0</v>
      </c>
      <c r="W1634" s="39">
        <f t="shared" si="757"/>
        <v>0</v>
      </c>
      <c r="X1634" s="39">
        <f t="shared" si="757"/>
        <v>0</v>
      </c>
      <c r="Y1634" s="39">
        <f t="shared" si="757"/>
        <v>0</v>
      </c>
      <c r="Z1634" s="39">
        <f t="shared" si="757"/>
        <v>0</v>
      </c>
      <c r="AA1634" s="39">
        <f t="shared" si="757"/>
        <v>0</v>
      </c>
      <c r="AB1634" s="55" t="e">
        <f>Z1634/D1634</f>
        <v>#DIV/0!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58">SUM(M1635:Y1635)</f>
        <v>0</v>
      </c>
      <c r="AA1635" s="31">
        <f>D1635-Z1635</f>
        <v>0</v>
      </c>
      <c r="AB1635" s="54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59">B1635+B1634</f>
        <v>0</v>
      </c>
      <c r="C1636" s="39">
        <f t="shared" si="759"/>
        <v>0</v>
      </c>
      <c r="D1636" s="39">
        <f t="shared" si="759"/>
        <v>0</v>
      </c>
      <c r="E1636" s="39">
        <f t="shared" si="759"/>
        <v>0</v>
      </c>
      <c r="F1636" s="39">
        <f t="shared" si="759"/>
        <v>0</v>
      </c>
      <c r="G1636" s="39">
        <f t="shared" si="759"/>
        <v>0</v>
      </c>
      <c r="H1636" s="39">
        <f t="shared" si="759"/>
        <v>0</v>
      </c>
      <c r="I1636" s="39">
        <f t="shared" si="759"/>
        <v>0</v>
      </c>
      <c r="J1636" s="39">
        <f t="shared" si="759"/>
        <v>0</v>
      </c>
      <c r="K1636" s="39">
        <f t="shared" si="759"/>
        <v>0</v>
      </c>
      <c r="L1636" s="39">
        <f t="shared" si="759"/>
        <v>0</v>
      </c>
      <c r="M1636" s="39">
        <f t="shared" si="759"/>
        <v>0</v>
      </c>
      <c r="N1636" s="39">
        <f t="shared" si="759"/>
        <v>0</v>
      </c>
      <c r="O1636" s="39">
        <f t="shared" si="759"/>
        <v>0</v>
      </c>
      <c r="P1636" s="39">
        <f t="shared" si="759"/>
        <v>0</v>
      </c>
      <c r="Q1636" s="39">
        <f t="shared" si="759"/>
        <v>0</v>
      </c>
      <c r="R1636" s="39">
        <f t="shared" si="759"/>
        <v>0</v>
      </c>
      <c r="S1636" s="39">
        <f t="shared" si="759"/>
        <v>0</v>
      </c>
      <c r="T1636" s="39">
        <f t="shared" si="759"/>
        <v>0</v>
      </c>
      <c r="U1636" s="39">
        <f t="shared" si="759"/>
        <v>0</v>
      </c>
      <c r="V1636" s="39">
        <f t="shared" si="759"/>
        <v>0</v>
      </c>
      <c r="W1636" s="39">
        <f t="shared" si="759"/>
        <v>0</v>
      </c>
      <c r="X1636" s="39">
        <f t="shared" si="759"/>
        <v>0</v>
      </c>
      <c r="Y1636" s="39">
        <f t="shared" si="759"/>
        <v>0</v>
      </c>
      <c r="Z1636" s="39">
        <f t="shared" si="759"/>
        <v>0</v>
      </c>
      <c r="AA1636" s="39">
        <f t="shared" si="759"/>
        <v>0</v>
      </c>
      <c r="AB1636" s="55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3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5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5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6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5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6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5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6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61">SUM(B1640:B1643)</f>
        <v>0</v>
      </c>
      <c r="C1644" s="39">
        <f t="shared" si="761"/>
        <v>0</v>
      </c>
      <c r="D1644" s="39">
        <f t="shared" si="761"/>
        <v>0</v>
      </c>
      <c r="E1644" s="39">
        <f t="shared" si="761"/>
        <v>0</v>
      </c>
      <c r="F1644" s="39">
        <f t="shared" si="761"/>
        <v>0</v>
      </c>
      <c r="G1644" s="39">
        <f t="shared" si="761"/>
        <v>0</v>
      </c>
      <c r="H1644" s="39">
        <f t="shared" si="761"/>
        <v>0</v>
      </c>
      <c r="I1644" s="39">
        <f t="shared" si="761"/>
        <v>0</v>
      </c>
      <c r="J1644" s="39">
        <f t="shared" si="761"/>
        <v>0</v>
      </c>
      <c r="K1644" s="39">
        <f t="shared" si="761"/>
        <v>0</v>
      </c>
      <c r="L1644" s="39">
        <f t="shared" si="761"/>
        <v>0</v>
      </c>
      <c r="M1644" s="39">
        <f t="shared" si="761"/>
        <v>0</v>
      </c>
      <c r="N1644" s="39">
        <f t="shared" si="761"/>
        <v>0</v>
      </c>
      <c r="O1644" s="39">
        <f t="shared" si="761"/>
        <v>0</v>
      </c>
      <c r="P1644" s="39">
        <f t="shared" si="761"/>
        <v>0</v>
      </c>
      <c r="Q1644" s="39">
        <f t="shared" si="761"/>
        <v>0</v>
      </c>
      <c r="R1644" s="39">
        <f t="shared" si="761"/>
        <v>0</v>
      </c>
      <c r="S1644" s="39">
        <f t="shared" si="761"/>
        <v>0</v>
      </c>
      <c r="T1644" s="39">
        <f t="shared" si="761"/>
        <v>0</v>
      </c>
      <c r="U1644" s="39">
        <f t="shared" si="761"/>
        <v>0</v>
      </c>
      <c r="V1644" s="39">
        <f t="shared" si="761"/>
        <v>0</v>
      </c>
      <c r="W1644" s="39">
        <f t="shared" si="761"/>
        <v>0</v>
      </c>
      <c r="X1644" s="39">
        <f t="shared" si="761"/>
        <v>0</v>
      </c>
      <c r="Y1644" s="39">
        <f t="shared" si="761"/>
        <v>0</v>
      </c>
      <c r="Z1644" s="39">
        <f t="shared" si="761"/>
        <v>0</v>
      </c>
      <c r="AA1644" s="39">
        <f t="shared" si="76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6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63">B1645+B1644</f>
        <v>0</v>
      </c>
      <c r="C1646" s="39">
        <f t="shared" si="763"/>
        <v>0</v>
      </c>
      <c r="D1646" s="39">
        <f t="shared" si="763"/>
        <v>0</v>
      </c>
      <c r="E1646" s="39">
        <f t="shared" si="763"/>
        <v>0</v>
      </c>
      <c r="F1646" s="39">
        <f t="shared" si="763"/>
        <v>0</v>
      </c>
      <c r="G1646" s="39">
        <f t="shared" si="763"/>
        <v>0</v>
      </c>
      <c r="H1646" s="39">
        <f t="shared" si="763"/>
        <v>0</v>
      </c>
      <c r="I1646" s="39">
        <f t="shared" si="763"/>
        <v>0</v>
      </c>
      <c r="J1646" s="39">
        <f t="shared" si="763"/>
        <v>0</v>
      </c>
      <c r="K1646" s="39">
        <f t="shared" si="763"/>
        <v>0</v>
      </c>
      <c r="L1646" s="39">
        <f t="shared" si="763"/>
        <v>0</v>
      </c>
      <c r="M1646" s="39">
        <f t="shared" si="763"/>
        <v>0</v>
      </c>
      <c r="N1646" s="39">
        <f t="shared" si="763"/>
        <v>0</v>
      </c>
      <c r="O1646" s="39">
        <f t="shared" si="763"/>
        <v>0</v>
      </c>
      <c r="P1646" s="39">
        <f t="shared" si="763"/>
        <v>0</v>
      </c>
      <c r="Q1646" s="39">
        <f t="shared" si="763"/>
        <v>0</v>
      </c>
      <c r="R1646" s="39">
        <f t="shared" si="763"/>
        <v>0</v>
      </c>
      <c r="S1646" s="39">
        <f t="shared" si="763"/>
        <v>0</v>
      </c>
      <c r="T1646" s="39">
        <f t="shared" si="763"/>
        <v>0</v>
      </c>
      <c r="U1646" s="39">
        <f t="shared" si="763"/>
        <v>0</v>
      </c>
      <c r="V1646" s="39">
        <f t="shared" si="763"/>
        <v>0</v>
      </c>
      <c r="W1646" s="39">
        <f t="shared" si="763"/>
        <v>0</v>
      </c>
      <c r="X1646" s="39">
        <f t="shared" si="763"/>
        <v>0</v>
      </c>
      <c r="Y1646" s="39">
        <f t="shared" si="763"/>
        <v>0</v>
      </c>
      <c r="Z1646" s="39">
        <f t="shared" si="763"/>
        <v>0</v>
      </c>
      <c r="AA1646" s="39">
        <f t="shared" si="76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3">
      <c r="A1649" s="46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5">
      <c r="A1650" s="36" t="s">
        <v>34</v>
      </c>
      <c r="B1650" s="31">
        <f>B1660</f>
        <v>20558000</v>
      </c>
      <c r="C1650" s="31">
        <f t="shared" ref="C1650:Y1655" si="764">C1660</f>
        <v>0</v>
      </c>
      <c r="D1650" s="31">
        <f t="shared" si="764"/>
        <v>20558000</v>
      </c>
      <c r="E1650" s="31">
        <f t="shared" si="764"/>
        <v>5147642.4300000006</v>
      </c>
      <c r="F1650" s="31">
        <f t="shared" si="764"/>
        <v>0</v>
      </c>
      <c r="G1650" s="31">
        <f t="shared" si="764"/>
        <v>0</v>
      </c>
      <c r="H1650" s="31">
        <f t="shared" si="764"/>
        <v>0</v>
      </c>
      <c r="I1650" s="31">
        <f t="shared" si="764"/>
        <v>0</v>
      </c>
      <c r="J1650" s="31">
        <f t="shared" si="764"/>
        <v>0</v>
      </c>
      <c r="K1650" s="31">
        <f t="shared" si="764"/>
        <v>0</v>
      </c>
      <c r="L1650" s="31">
        <f t="shared" si="764"/>
        <v>0</v>
      </c>
      <c r="M1650" s="31">
        <f t="shared" si="764"/>
        <v>0</v>
      </c>
      <c r="N1650" s="31">
        <f t="shared" si="764"/>
        <v>1278910</v>
      </c>
      <c r="O1650" s="31">
        <f t="shared" si="764"/>
        <v>1276693.3499999999</v>
      </c>
      <c r="P1650" s="31">
        <f t="shared" si="764"/>
        <v>2592039.08</v>
      </c>
      <c r="Q1650" s="31">
        <f t="shared" si="764"/>
        <v>0</v>
      </c>
      <c r="R1650" s="31">
        <f t="shared" si="764"/>
        <v>0</v>
      </c>
      <c r="S1650" s="31">
        <f t="shared" si="764"/>
        <v>0</v>
      </c>
      <c r="T1650" s="31">
        <f t="shared" si="764"/>
        <v>0</v>
      </c>
      <c r="U1650" s="31">
        <f t="shared" si="764"/>
        <v>0</v>
      </c>
      <c r="V1650" s="31">
        <f t="shared" si="764"/>
        <v>0</v>
      </c>
      <c r="W1650" s="31">
        <f t="shared" si="764"/>
        <v>0</v>
      </c>
      <c r="X1650" s="31">
        <f t="shared" si="764"/>
        <v>0</v>
      </c>
      <c r="Y1650" s="31">
        <f t="shared" si="764"/>
        <v>0</v>
      </c>
      <c r="Z1650" s="31">
        <f>SUM(M1650:Y1650)</f>
        <v>5147642.43</v>
      </c>
      <c r="AA1650" s="31">
        <f>D1650-Z1650</f>
        <v>15410357.57</v>
      </c>
      <c r="AB1650" s="37">
        <f>Z1650/D1650</f>
        <v>0.25039607111586731</v>
      </c>
      <c r="AC1650" s="32"/>
    </row>
    <row r="1651" spans="1:29" s="33" customFormat="1" ht="18" customHeight="1" x14ac:dyDescent="0.25">
      <c r="A1651" s="36" t="s">
        <v>35</v>
      </c>
      <c r="B1651" s="31">
        <f t="shared" ref="B1651:Q1655" si="765">B1661</f>
        <v>40388000</v>
      </c>
      <c r="C1651" s="31">
        <f t="shared" si="765"/>
        <v>0</v>
      </c>
      <c r="D1651" s="31">
        <f t="shared" si="765"/>
        <v>40388000</v>
      </c>
      <c r="E1651" s="31">
        <f t="shared" si="765"/>
        <v>6726714.790000001</v>
      </c>
      <c r="F1651" s="31">
        <f t="shared" si="765"/>
        <v>0</v>
      </c>
      <c r="G1651" s="31">
        <f t="shared" si="765"/>
        <v>0</v>
      </c>
      <c r="H1651" s="31">
        <f t="shared" si="765"/>
        <v>0</v>
      </c>
      <c r="I1651" s="31">
        <f t="shared" si="765"/>
        <v>1698058.79</v>
      </c>
      <c r="J1651" s="31">
        <f t="shared" si="765"/>
        <v>0</v>
      </c>
      <c r="K1651" s="31">
        <f t="shared" si="765"/>
        <v>0</v>
      </c>
      <c r="L1651" s="31">
        <f t="shared" si="765"/>
        <v>0</v>
      </c>
      <c r="M1651" s="31">
        <f t="shared" si="765"/>
        <v>1698058.79</v>
      </c>
      <c r="N1651" s="31">
        <f t="shared" si="765"/>
        <v>4432338</v>
      </c>
      <c r="O1651" s="31">
        <f t="shared" si="765"/>
        <v>319547.82</v>
      </c>
      <c r="P1651" s="31">
        <f t="shared" si="765"/>
        <v>276770.18</v>
      </c>
      <c r="Q1651" s="31">
        <f t="shared" si="765"/>
        <v>0</v>
      </c>
      <c r="R1651" s="31">
        <f t="shared" si="764"/>
        <v>0</v>
      </c>
      <c r="S1651" s="31">
        <f t="shared" si="764"/>
        <v>0</v>
      </c>
      <c r="T1651" s="31">
        <f t="shared" si="764"/>
        <v>0</v>
      </c>
      <c r="U1651" s="31">
        <f t="shared" si="764"/>
        <v>0</v>
      </c>
      <c r="V1651" s="31">
        <f t="shared" si="764"/>
        <v>0</v>
      </c>
      <c r="W1651" s="31">
        <f t="shared" si="764"/>
        <v>0</v>
      </c>
      <c r="X1651" s="31">
        <f t="shared" si="764"/>
        <v>0</v>
      </c>
      <c r="Y1651" s="31">
        <f t="shared" si="764"/>
        <v>0</v>
      </c>
      <c r="Z1651" s="31">
        <f t="shared" ref="Z1651:Z1653" si="766">SUM(M1651:Y1651)</f>
        <v>6726714.79</v>
      </c>
      <c r="AA1651" s="31">
        <f>D1651-Z1651</f>
        <v>33661285.210000001</v>
      </c>
      <c r="AB1651" s="37">
        <f>Z1651/D1651</f>
        <v>0.16655231232049122</v>
      </c>
      <c r="AC1651" s="32"/>
    </row>
    <row r="1652" spans="1:29" s="33" customFormat="1" ht="18" customHeight="1" x14ac:dyDescent="0.25">
      <c r="A1652" s="36" t="s">
        <v>36</v>
      </c>
      <c r="B1652" s="31">
        <f t="shared" si="765"/>
        <v>0</v>
      </c>
      <c r="C1652" s="31">
        <f t="shared" si="764"/>
        <v>0</v>
      </c>
      <c r="D1652" s="31">
        <f t="shared" si="764"/>
        <v>0</v>
      </c>
      <c r="E1652" s="31">
        <f t="shared" si="764"/>
        <v>0</v>
      </c>
      <c r="F1652" s="31">
        <f t="shared" si="764"/>
        <v>0</v>
      </c>
      <c r="G1652" s="31">
        <f t="shared" si="764"/>
        <v>0</v>
      </c>
      <c r="H1652" s="31">
        <f t="shared" si="764"/>
        <v>0</v>
      </c>
      <c r="I1652" s="31">
        <f t="shared" si="764"/>
        <v>0</v>
      </c>
      <c r="J1652" s="31">
        <f t="shared" si="764"/>
        <v>0</v>
      </c>
      <c r="K1652" s="31">
        <f t="shared" si="764"/>
        <v>0</v>
      </c>
      <c r="L1652" s="31">
        <f t="shared" si="764"/>
        <v>0</v>
      </c>
      <c r="M1652" s="31">
        <f t="shared" si="764"/>
        <v>0</v>
      </c>
      <c r="N1652" s="31">
        <f t="shared" si="764"/>
        <v>0</v>
      </c>
      <c r="O1652" s="31">
        <f t="shared" si="764"/>
        <v>0</v>
      </c>
      <c r="P1652" s="31">
        <f t="shared" si="764"/>
        <v>0</v>
      </c>
      <c r="Q1652" s="31">
        <f t="shared" si="764"/>
        <v>0</v>
      </c>
      <c r="R1652" s="31">
        <f t="shared" si="764"/>
        <v>0</v>
      </c>
      <c r="S1652" s="31">
        <f t="shared" si="764"/>
        <v>0</v>
      </c>
      <c r="T1652" s="31">
        <f t="shared" si="764"/>
        <v>0</v>
      </c>
      <c r="U1652" s="31">
        <f t="shared" si="764"/>
        <v>0</v>
      </c>
      <c r="V1652" s="31">
        <f t="shared" si="764"/>
        <v>0</v>
      </c>
      <c r="W1652" s="31">
        <f t="shared" si="764"/>
        <v>0</v>
      </c>
      <c r="X1652" s="31">
        <f t="shared" si="764"/>
        <v>0</v>
      </c>
      <c r="Y1652" s="31">
        <f t="shared" si="764"/>
        <v>0</v>
      </c>
      <c r="Z1652" s="31">
        <f t="shared" si="76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5">
      <c r="A1653" s="36" t="s">
        <v>37</v>
      </c>
      <c r="B1653" s="31">
        <f t="shared" si="765"/>
        <v>0</v>
      </c>
      <c r="C1653" s="31">
        <f t="shared" si="764"/>
        <v>0</v>
      </c>
      <c r="D1653" s="31">
        <f t="shared" si="764"/>
        <v>0</v>
      </c>
      <c r="E1653" s="31">
        <f t="shared" si="764"/>
        <v>0</v>
      </c>
      <c r="F1653" s="31">
        <f t="shared" si="764"/>
        <v>0</v>
      </c>
      <c r="G1653" s="31">
        <f t="shared" si="764"/>
        <v>0</v>
      </c>
      <c r="H1653" s="31">
        <f t="shared" si="764"/>
        <v>0</v>
      </c>
      <c r="I1653" s="31">
        <f t="shared" si="764"/>
        <v>0</v>
      </c>
      <c r="J1653" s="31">
        <f t="shared" si="764"/>
        <v>0</v>
      </c>
      <c r="K1653" s="31">
        <f t="shared" si="764"/>
        <v>0</v>
      </c>
      <c r="L1653" s="31">
        <f t="shared" si="764"/>
        <v>0</v>
      </c>
      <c r="M1653" s="31">
        <f t="shared" si="764"/>
        <v>0</v>
      </c>
      <c r="N1653" s="31">
        <f t="shared" si="764"/>
        <v>0</v>
      </c>
      <c r="O1653" s="31">
        <f t="shared" si="764"/>
        <v>0</v>
      </c>
      <c r="P1653" s="31">
        <f t="shared" si="764"/>
        <v>0</v>
      </c>
      <c r="Q1653" s="31">
        <f t="shared" si="764"/>
        <v>0</v>
      </c>
      <c r="R1653" s="31">
        <f t="shared" si="764"/>
        <v>0</v>
      </c>
      <c r="S1653" s="31">
        <f t="shared" si="764"/>
        <v>0</v>
      </c>
      <c r="T1653" s="31">
        <f t="shared" si="764"/>
        <v>0</v>
      </c>
      <c r="U1653" s="31">
        <f t="shared" si="764"/>
        <v>0</v>
      </c>
      <c r="V1653" s="31">
        <f t="shared" si="764"/>
        <v>0</v>
      </c>
      <c r="W1653" s="31">
        <f t="shared" si="764"/>
        <v>0</v>
      </c>
      <c r="X1653" s="31">
        <f t="shared" si="764"/>
        <v>0</v>
      </c>
      <c r="Y1653" s="31">
        <f t="shared" si="764"/>
        <v>0</v>
      </c>
      <c r="Z1653" s="31">
        <f t="shared" si="76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67">SUM(B1650:B1653)</f>
        <v>60946000</v>
      </c>
      <c r="C1654" s="39">
        <f t="shared" si="767"/>
        <v>0</v>
      </c>
      <c r="D1654" s="39">
        <f t="shared" si="767"/>
        <v>60946000</v>
      </c>
      <c r="E1654" s="39">
        <f t="shared" si="767"/>
        <v>11874357.220000003</v>
      </c>
      <c r="F1654" s="39">
        <f t="shared" si="767"/>
        <v>0</v>
      </c>
      <c r="G1654" s="39">
        <f t="shared" si="767"/>
        <v>0</v>
      </c>
      <c r="H1654" s="39">
        <f t="shared" si="767"/>
        <v>0</v>
      </c>
      <c r="I1654" s="39">
        <f t="shared" si="767"/>
        <v>1698058.79</v>
      </c>
      <c r="J1654" s="39">
        <f t="shared" si="767"/>
        <v>0</v>
      </c>
      <c r="K1654" s="39">
        <f t="shared" si="767"/>
        <v>0</v>
      </c>
      <c r="L1654" s="39">
        <f t="shared" si="767"/>
        <v>0</v>
      </c>
      <c r="M1654" s="39">
        <f t="shared" si="767"/>
        <v>1698058.79</v>
      </c>
      <c r="N1654" s="39">
        <f t="shared" si="767"/>
        <v>5711248</v>
      </c>
      <c r="O1654" s="39">
        <f t="shared" si="767"/>
        <v>1596241.17</v>
      </c>
      <c r="P1654" s="39">
        <f t="shared" si="767"/>
        <v>2868809.2600000002</v>
      </c>
      <c r="Q1654" s="39">
        <f t="shared" si="767"/>
        <v>0</v>
      </c>
      <c r="R1654" s="39">
        <f t="shared" si="767"/>
        <v>0</v>
      </c>
      <c r="S1654" s="39">
        <f t="shared" si="767"/>
        <v>0</v>
      </c>
      <c r="T1654" s="39">
        <f t="shared" si="767"/>
        <v>0</v>
      </c>
      <c r="U1654" s="39">
        <f t="shared" si="767"/>
        <v>0</v>
      </c>
      <c r="V1654" s="39">
        <f t="shared" si="767"/>
        <v>0</v>
      </c>
      <c r="W1654" s="39">
        <f t="shared" si="767"/>
        <v>0</v>
      </c>
      <c r="X1654" s="39">
        <f t="shared" si="767"/>
        <v>0</v>
      </c>
      <c r="Y1654" s="39">
        <f t="shared" si="767"/>
        <v>0</v>
      </c>
      <c r="Z1654" s="39">
        <f t="shared" si="767"/>
        <v>11874357.219999999</v>
      </c>
      <c r="AA1654" s="39">
        <f t="shared" si="767"/>
        <v>49071642.780000001</v>
      </c>
      <c r="AB1654" s="40">
        <f>Z1654/D1654</f>
        <v>0.19483406983231055</v>
      </c>
      <c r="AC1654" s="32"/>
    </row>
    <row r="1655" spans="1:29" s="33" customFormat="1" ht="18" customHeight="1" x14ac:dyDescent="0.25">
      <c r="A1655" s="41" t="s">
        <v>39</v>
      </c>
      <c r="B1655" s="31">
        <f t="shared" si="765"/>
        <v>1640000</v>
      </c>
      <c r="C1655" s="31">
        <f t="shared" si="764"/>
        <v>0</v>
      </c>
      <c r="D1655" s="31">
        <f t="shared" si="764"/>
        <v>1640000</v>
      </c>
      <c r="E1655" s="31">
        <f t="shared" si="764"/>
        <v>264556.08</v>
      </c>
      <c r="F1655" s="31">
        <f t="shared" si="764"/>
        <v>0</v>
      </c>
      <c r="G1655" s="31">
        <f t="shared" si="764"/>
        <v>0</v>
      </c>
      <c r="H1655" s="31">
        <f t="shared" si="764"/>
        <v>0</v>
      </c>
      <c r="I1655" s="31">
        <f t="shared" si="764"/>
        <v>0</v>
      </c>
      <c r="J1655" s="31">
        <f t="shared" si="764"/>
        <v>0</v>
      </c>
      <c r="K1655" s="31">
        <f t="shared" si="764"/>
        <v>0</v>
      </c>
      <c r="L1655" s="31">
        <f t="shared" si="764"/>
        <v>0</v>
      </c>
      <c r="M1655" s="31">
        <f t="shared" si="764"/>
        <v>0</v>
      </c>
      <c r="N1655" s="31">
        <f t="shared" si="764"/>
        <v>0</v>
      </c>
      <c r="O1655" s="31">
        <f t="shared" si="764"/>
        <v>137276.04</v>
      </c>
      <c r="P1655" s="31">
        <f t="shared" si="764"/>
        <v>127280.04</v>
      </c>
      <c r="Q1655" s="31">
        <f t="shared" si="764"/>
        <v>0</v>
      </c>
      <c r="R1655" s="31">
        <f t="shared" si="764"/>
        <v>0</v>
      </c>
      <c r="S1655" s="31">
        <f t="shared" si="764"/>
        <v>0</v>
      </c>
      <c r="T1655" s="31">
        <f t="shared" si="764"/>
        <v>0</v>
      </c>
      <c r="U1655" s="31">
        <f t="shared" si="764"/>
        <v>0</v>
      </c>
      <c r="V1655" s="31">
        <f t="shared" si="764"/>
        <v>0</v>
      </c>
      <c r="W1655" s="31">
        <f t="shared" si="764"/>
        <v>0</v>
      </c>
      <c r="X1655" s="31">
        <f t="shared" si="764"/>
        <v>0</v>
      </c>
      <c r="Y1655" s="31">
        <f t="shared" si="764"/>
        <v>0</v>
      </c>
      <c r="Z1655" s="31">
        <f t="shared" ref="Z1655" si="768">SUM(M1655:Y1655)</f>
        <v>264556.08</v>
      </c>
      <c r="AA1655" s="31">
        <f>D1655-Z1655</f>
        <v>1375443.92</v>
      </c>
      <c r="AB1655" s="37">
        <f>Z1655/D1655</f>
        <v>0.16131468292682927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9">B1655+B1654</f>
        <v>62586000</v>
      </c>
      <c r="C1656" s="39">
        <f t="shared" si="769"/>
        <v>0</v>
      </c>
      <c r="D1656" s="39">
        <f t="shared" si="769"/>
        <v>62586000</v>
      </c>
      <c r="E1656" s="39">
        <f t="shared" si="769"/>
        <v>12138913.300000003</v>
      </c>
      <c r="F1656" s="39">
        <f t="shared" si="769"/>
        <v>0</v>
      </c>
      <c r="G1656" s="39">
        <f t="shared" si="769"/>
        <v>0</v>
      </c>
      <c r="H1656" s="39">
        <f t="shared" si="769"/>
        <v>0</v>
      </c>
      <c r="I1656" s="39">
        <f t="shared" si="769"/>
        <v>1698058.79</v>
      </c>
      <c r="J1656" s="39">
        <f t="shared" si="769"/>
        <v>0</v>
      </c>
      <c r="K1656" s="39">
        <f t="shared" si="769"/>
        <v>0</v>
      </c>
      <c r="L1656" s="39">
        <f t="shared" si="769"/>
        <v>0</v>
      </c>
      <c r="M1656" s="39">
        <f t="shared" si="769"/>
        <v>1698058.79</v>
      </c>
      <c r="N1656" s="39">
        <f t="shared" si="769"/>
        <v>5711248</v>
      </c>
      <c r="O1656" s="39">
        <f t="shared" si="769"/>
        <v>1733517.21</v>
      </c>
      <c r="P1656" s="39">
        <f t="shared" si="769"/>
        <v>2996089.3000000003</v>
      </c>
      <c r="Q1656" s="39">
        <f t="shared" si="769"/>
        <v>0</v>
      </c>
      <c r="R1656" s="39">
        <f t="shared" si="769"/>
        <v>0</v>
      </c>
      <c r="S1656" s="39">
        <f t="shared" si="769"/>
        <v>0</v>
      </c>
      <c r="T1656" s="39">
        <f t="shared" si="769"/>
        <v>0</v>
      </c>
      <c r="U1656" s="39">
        <f t="shared" si="769"/>
        <v>0</v>
      </c>
      <c r="V1656" s="39">
        <f t="shared" si="769"/>
        <v>0</v>
      </c>
      <c r="W1656" s="39">
        <f t="shared" si="769"/>
        <v>0</v>
      </c>
      <c r="X1656" s="39">
        <f t="shared" si="769"/>
        <v>0</v>
      </c>
      <c r="Y1656" s="39">
        <f t="shared" si="769"/>
        <v>0</v>
      </c>
      <c r="Z1656" s="39">
        <f t="shared" si="769"/>
        <v>12138913.299999999</v>
      </c>
      <c r="AA1656" s="39">
        <f t="shared" si="769"/>
        <v>50447086.700000003</v>
      </c>
      <c r="AB1656" s="40">
        <f>Z1656/D1656</f>
        <v>0.19395572971591088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5">
      <c r="A1660" s="36" t="s">
        <v>34</v>
      </c>
      <c r="B1660" s="31">
        <f>B1670</f>
        <v>20558000</v>
      </c>
      <c r="C1660" s="31">
        <f t="shared" ref="C1660:Y1665" si="770">C1670</f>
        <v>0</v>
      </c>
      <c r="D1660" s="31">
        <f t="shared" si="770"/>
        <v>20558000</v>
      </c>
      <c r="E1660" s="31">
        <f t="shared" si="770"/>
        <v>5147642.4300000006</v>
      </c>
      <c r="F1660" s="31">
        <f t="shared" si="770"/>
        <v>0</v>
      </c>
      <c r="G1660" s="31">
        <f t="shared" si="770"/>
        <v>0</v>
      </c>
      <c r="H1660" s="31">
        <f t="shared" si="770"/>
        <v>0</v>
      </c>
      <c r="I1660" s="31">
        <f t="shared" si="770"/>
        <v>0</v>
      </c>
      <c r="J1660" s="31">
        <f t="shared" si="770"/>
        <v>0</v>
      </c>
      <c r="K1660" s="31">
        <f t="shared" si="770"/>
        <v>0</v>
      </c>
      <c r="L1660" s="31">
        <f t="shared" si="770"/>
        <v>0</v>
      </c>
      <c r="M1660" s="31">
        <f t="shared" si="770"/>
        <v>0</v>
      </c>
      <c r="N1660" s="31">
        <f t="shared" si="770"/>
        <v>1278910</v>
      </c>
      <c r="O1660" s="31">
        <f t="shared" si="770"/>
        <v>1276693.3499999999</v>
      </c>
      <c r="P1660" s="31">
        <f t="shared" si="770"/>
        <v>2592039.08</v>
      </c>
      <c r="Q1660" s="31">
        <f t="shared" si="770"/>
        <v>0</v>
      </c>
      <c r="R1660" s="31">
        <f t="shared" si="770"/>
        <v>0</v>
      </c>
      <c r="S1660" s="31">
        <f t="shared" si="770"/>
        <v>0</v>
      </c>
      <c r="T1660" s="31">
        <f t="shared" si="770"/>
        <v>0</v>
      </c>
      <c r="U1660" s="31">
        <f t="shared" si="770"/>
        <v>0</v>
      </c>
      <c r="V1660" s="31">
        <f t="shared" si="770"/>
        <v>0</v>
      </c>
      <c r="W1660" s="31">
        <f t="shared" si="770"/>
        <v>0</v>
      </c>
      <c r="X1660" s="31">
        <f t="shared" si="770"/>
        <v>0</v>
      </c>
      <c r="Y1660" s="31">
        <f t="shared" si="770"/>
        <v>0</v>
      </c>
      <c r="Z1660" s="31">
        <f>SUM(M1660:Y1660)</f>
        <v>5147642.43</v>
      </c>
      <c r="AA1660" s="31">
        <f>D1660-Z1660</f>
        <v>15410357.57</v>
      </c>
      <c r="AB1660" s="37">
        <f>Z1660/D1660</f>
        <v>0.25039607111586731</v>
      </c>
      <c r="AC1660" s="32"/>
    </row>
    <row r="1661" spans="1:29" s="33" customFormat="1" ht="18" customHeight="1" x14ac:dyDescent="0.25">
      <c r="A1661" s="36" t="s">
        <v>35</v>
      </c>
      <c r="B1661" s="31">
        <f t="shared" ref="B1661:Q1665" si="771">B1671</f>
        <v>40388000</v>
      </c>
      <c r="C1661" s="31">
        <f t="shared" si="771"/>
        <v>0</v>
      </c>
      <c r="D1661" s="31">
        <f t="shared" si="771"/>
        <v>40388000</v>
      </c>
      <c r="E1661" s="31">
        <f t="shared" si="771"/>
        <v>6726714.790000001</v>
      </c>
      <c r="F1661" s="31">
        <f t="shared" si="771"/>
        <v>0</v>
      </c>
      <c r="G1661" s="31">
        <f t="shared" si="771"/>
        <v>0</v>
      </c>
      <c r="H1661" s="31">
        <f t="shared" si="771"/>
        <v>0</v>
      </c>
      <c r="I1661" s="31">
        <f t="shared" si="771"/>
        <v>1698058.79</v>
      </c>
      <c r="J1661" s="31">
        <f t="shared" si="771"/>
        <v>0</v>
      </c>
      <c r="K1661" s="31">
        <f t="shared" si="771"/>
        <v>0</v>
      </c>
      <c r="L1661" s="31">
        <f t="shared" si="771"/>
        <v>0</v>
      </c>
      <c r="M1661" s="31">
        <f t="shared" si="771"/>
        <v>1698058.79</v>
      </c>
      <c r="N1661" s="31">
        <f t="shared" si="771"/>
        <v>4432338</v>
      </c>
      <c r="O1661" s="31">
        <f t="shared" si="771"/>
        <v>319547.82</v>
      </c>
      <c r="P1661" s="31">
        <f t="shared" si="771"/>
        <v>276770.18</v>
      </c>
      <c r="Q1661" s="31">
        <f t="shared" si="771"/>
        <v>0</v>
      </c>
      <c r="R1661" s="31">
        <f t="shared" si="770"/>
        <v>0</v>
      </c>
      <c r="S1661" s="31">
        <f t="shared" si="770"/>
        <v>0</v>
      </c>
      <c r="T1661" s="31">
        <f t="shared" si="770"/>
        <v>0</v>
      </c>
      <c r="U1661" s="31">
        <f t="shared" si="770"/>
        <v>0</v>
      </c>
      <c r="V1661" s="31">
        <f t="shared" si="770"/>
        <v>0</v>
      </c>
      <c r="W1661" s="31">
        <f t="shared" si="770"/>
        <v>0</v>
      </c>
      <c r="X1661" s="31">
        <f t="shared" si="770"/>
        <v>0</v>
      </c>
      <c r="Y1661" s="31">
        <f t="shared" si="770"/>
        <v>0</v>
      </c>
      <c r="Z1661" s="31">
        <f t="shared" ref="Z1661:Z1663" si="772">SUM(M1661:Y1661)</f>
        <v>6726714.79</v>
      </c>
      <c r="AA1661" s="31">
        <f>D1661-Z1661</f>
        <v>33661285.210000001</v>
      </c>
      <c r="AB1661" s="37">
        <f>Z1661/D1661</f>
        <v>0.16655231232049122</v>
      </c>
      <c r="AC1661" s="32"/>
    </row>
    <row r="1662" spans="1:29" s="33" customFormat="1" ht="18" customHeight="1" x14ac:dyDescent="0.25">
      <c r="A1662" s="36" t="s">
        <v>36</v>
      </c>
      <c r="B1662" s="31">
        <f t="shared" si="771"/>
        <v>0</v>
      </c>
      <c r="C1662" s="31">
        <f t="shared" si="770"/>
        <v>0</v>
      </c>
      <c r="D1662" s="31">
        <f t="shared" si="770"/>
        <v>0</v>
      </c>
      <c r="E1662" s="31">
        <f t="shared" si="770"/>
        <v>0</v>
      </c>
      <c r="F1662" s="31">
        <f t="shared" si="770"/>
        <v>0</v>
      </c>
      <c r="G1662" s="31">
        <f t="shared" si="770"/>
        <v>0</v>
      </c>
      <c r="H1662" s="31">
        <f t="shared" si="770"/>
        <v>0</v>
      </c>
      <c r="I1662" s="31">
        <f t="shared" si="770"/>
        <v>0</v>
      </c>
      <c r="J1662" s="31">
        <f t="shared" si="770"/>
        <v>0</v>
      </c>
      <c r="K1662" s="31">
        <f t="shared" si="770"/>
        <v>0</v>
      </c>
      <c r="L1662" s="31">
        <f t="shared" si="770"/>
        <v>0</v>
      </c>
      <c r="M1662" s="31">
        <f t="shared" si="770"/>
        <v>0</v>
      </c>
      <c r="N1662" s="31">
        <f t="shared" si="770"/>
        <v>0</v>
      </c>
      <c r="O1662" s="31">
        <f t="shared" si="770"/>
        <v>0</v>
      </c>
      <c r="P1662" s="31">
        <f t="shared" si="770"/>
        <v>0</v>
      </c>
      <c r="Q1662" s="31">
        <f t="shared" si="770"/>
        <v>0</v>
      </c>
      <c r="R1662" s="31">
        <f t="shared" si="770"/>
        <v>0</v>
      </c>
      <c r="S1662" s="31">
        <f t="shared" si="770"/>
        <v>0</v>
      </c>
      <c r="T1662" s="31">
        <f t="shared" si="770"/>
        <v>0</v>
      </c>
      <c r="U1662" s="31">
        <f t="shared" si="770"/>
        <v>0</v>
      </c>
      <c r="V1662" s="31">
        <f t="shared" si="770"/>
        <v>0</v>
      </c>
      <c r="W1662" s="31">
        <f t="shared" si="770"/>
        <v>0</v>
      </c>
      <c r="X1662" s="31">
        <f t="shared" si="770"/>
        <v>0</v>
      </c>
      <c r="Y1662" s="31">
        <f t="shared" si="770"/>
        <v>0</v>
      </c>
      <c r="Z1662" s="31">
        <f t="shared" si="77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5">
      <c r="A1663" s="36" t="s">
        <v>37</v>
      </c>
      <c r="B1663" s="31">
        <f t="shared" si="771"/>
        <v>0</v>
      </c>
      <c r="C1663" s="31">
        <f t="shared" si="770"/>
        <v>0</v>
      </c>
      <c r="D1663" s="31">
        <f t="shared" si="770"/>
        <v>0</v>
      </c>
      <c r="E1663" s="31">
        <f t="shared" si="770"/>
        <v>0</v>
      </c>
      <c r="F1663" s="31">
        <f t="shared" si="770"/>
        <v>0</v>
      </c>
      <c r="G1663" s="31">
        <f t="shared" si="770"/>
        <v>0</v>
      </c>
      <c r="H1663" s="31">
        <f t="shared" si="770"/>
        <v>0</v>
      </c>
      <c r="I1663" s="31">
        <f t="shared" si="770"/>
        <v>0</v>
      </c>
      <c r="J1663" s="31">
        <f t="shared" si="770"/>
        <v>0</v>
      </c>
      <c r="K1663" s="31">
        <f t="shared" si="770"/>
        <v>0</v>
      </c>
      <c r="L1663" s="31">
        <f t="shared" si="770"/>
        <v>0</v>
      </c>
      <c r="M1663" s="31">
        <f t="shared" si="770"/>
        <v>0</v>
      </c>
      <c r="N1663" s="31">
        <f t="shared" si="770"/>
        <v>0</v>
      </c>
      <c r="O1663" s="31">
        <f t="shared" si="770"/>
        <v>0</v>
      </c>
      <c r="P1663" s="31">
        <f t="shared" si="770"/>
        <v>0</v>
      </c>
      <c r="Q1663" s="31">
        <f t="shared" si="770"/>
        <v>0</v>
      </c>
      <c r="R1663" s="31">
        <f t="shared" si="770"/>
        <v>0</v>
      </c>
      <c r="S1663" s="31">
        <f t="shared" si="770"/>
        <v>0</v>
      </c>
      <c r="T1663" s="31">
        <f t="shared" si="770"/>
        <v>0</v>
      </c>
      <c r="U1663" s="31">
        <f t="shared" si="770"/>
        <v>0</v>
      </c>
      <c r="V1663" s="31">
        <f t="shared" si="770"/>
        <v>0</v>
      </c>
      <c r="W1663" s="31">
        <f t="shared" si="770"/>
        <v>0</v>
      </c>
      <c r="X1663" s="31">
        <f t="shared" si="770"/>
        <v>0</v>
      </c>
      <c r="Y1663" s="31">
        <f t="shared" si="770"/>
        <v>0</v>
      </c>
      <c r="Z1663" s="31">
        <f t="shared" si="77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73">SUM(B1660:B1663)</f>
        <v>60946000</v>
      </c>
      <c r="C1664" s="39">
        <f t="shared" si="773"/>
        <v>0</v>
      </c>
      <c r="D1664" s="39">
        <f t="shared" si="773"/>
        <v>60946000</v>
      </c>
      <c r="E1664" s="39">
        <f t="shared" si="773"/>
        <v>11874357.220000003</v>
      </c>
      <c r="F1664" s="39">
        <f t="shared" si="773"/>
        <v>0</v>
      </c>
      <c r="G1664" s="39">
        <f t="shared" si="773"/>
        <v>0</v>
      </c>
      <c r="H1664" s="39">
        <f t="shared" si="773"/>
        <v>0</v>
      </c>
      <c r="I1664" s="39">
        <f t="shared" si="773"/>
        <v>1698058.79</v>
      </c>
      <c r="J1664" s="39">
        <f t="shared" si="773"/>
        <v>0</v>
      </c>
      <c r="K1664" s="39">
        <f t="shared" si="773"/>
        <v>0</v>
      </c>
      <c r="L1664" s="39">
        <f t="shared" si="773"/>
        <v>0</v>
      </c>
      <c r="M1664" s="39">
        <f t="shared" si="773"/>
        <v>1698058.79</v>
      </c>
      <c r="N1664" s="39">
        <f t="shared" si="773"/>
        <v>5711248</v>
      </c>
      <c r="O1664" s="39">
        <f t="shared" si="773"/>
        <v>1596241.17</v>
      </c>
      <c r="P1664" s="39">
        <f t="shared" si="773"/>
        <v>2868809.2600000002</v>
      </c>
      <c r="Q1664" s="39">
        <f t="shared" si="773"/>
        <v>0</v>
      </c>
      <c r="R1664" s="39">
        <f t="shared" si="773"/>
        <v>0</v>
      </c>
      <c r="S1664" s="39">
        <f t="shared" si="773"/>
        <v>0</v>
      </c>
      <c r="T1664" s="39">
        <f t="shared" si="773"/>
        <v>0</v>
      </c>
      <c r="U1664" s="39">
        <f t="shared" si="773"/>
        <v>0</v>
      </c>
      <c r="V1664" s="39">
        <f t="shared" si="773"/>
        <v>0</v>
      </c>
      <c r="W1664" s="39">
        <f t="shared" si="773"/>
        <v>0</v>
      </c>
      <c r="X1664" s="39">
        <f t="shared" si="773"/>
        <v>0</v>
      </c>
      <c r="Y1664" s="39">
        <f t="shared" si="773"/>
        <v>0</v>
      </c>
      <c r="Z1664" s="39">
        <f t="shared" si="773"/>
        <v>11874357.219999999</v>
      </c>
      <c r="AA1664" s="39">
        <f t="shared" si="773"/>
        <v>49071642.780000001</v>
      </c>
      <c r="AB1664" s="40">
        <f>Z1664/D1664</f>
        <v>0.19483406983231055</v>
      </c>
      <c r="AC1664" s="32"/>
    </row>
    <row r="1665" spans="1:29" s="33" customFormat="1" ht="18" customHeight="1" x14ac:dyDescent="0.25">
      <c r="A1665" s="41" t="s">
        <v>39</v>
      </c>
      <c r="B1665" s="31">
        <f t="shared" si="771"/>
        <v>1640000</v>
      </c>
      <c r="C1665" s="31">
        <f t="shared" si="770"/>
        <v>0</v>
      </c>
      <c r="D1665" s="31">
        <f t="shared" si="770"/>
        <v>1640000</v>
      </c>
      <c r="E1665" s="31">
        <f t="shared" si="770"/>
        <v>264556.08</v>
      </c>
      <c r="F1665" s="31">
        <f t="shared" si="770"/>
        <v>0</v>
      </c>
      <c r="G1665" s="31">
        <f t="shared" si="770"/>
        <v>0</v>
      </c>
      <c r="H1665" s="31">
        <f t="shared" si="770"/>
        <v>0</v>
      </c>
      <c r="I1665" s="31">
        <f t="shared" si="770"/>
        <v>0</v>
      </c>
      <c r="J1665" s="31">
        <f t="shared" si="770"/>
        <v>0</v>
      </c>
      <c r="K1665" s="31">
        <f t="shared" si="770"/>
        <v>0</v>
      </c>
      <c r="L1665" s="31">
        <f t="shared" si="770"/>
        <v>0</v>
      </c>
      <c r="M1665" s="31">
        <f t="shared" si="770"/>
        <v>0</v>
      </c>
      <c r="N1665" s="31">
        <f t="shared" si="770"/>
        <v>0</v>
      </c>
      <c r="O1665" s="31">
        <f t="shared" si="770"/>
        <v>137276.04</v>
      </c>
      <c r="P1665" s="31">
        <f t="shared" si="770"/>
        <v>127280.04</v>
      </c>
      <c r="Q1665" s="31">
        <f t="shared" si="770"/>
        <v>0</v>
      </c>
      <c r="R1665" s="31">
        <f t="shared" si="770"/>
        <v>0</v>
      </c>
      <c r="S1665" s="31">
        <f t="shared" si="770"/>
        <v>0</v>
      </c>
      <c r="T1665" s="31">
        <f t="shared" si="770"/>
        <v>0</v>
      </c>
      <c r="U1665" s="31">
        <f t="shared" si="770"/>
        <v>0</v>
      </c>
      <c r="V1665" s="31">
        <f t="shared" si="770"/>
        <v>0</v>
      </c>
      <c r="W1665" s="31">
        <f t="shared" si="770"/>
        <v>0</v>
      </c>
      <c r="X1665" s="31">
        <f t="shared" si="770"/>
        <v>0</v>
      </c>
      <c r="Y1665" s="31">
        <f t="shared" si="770"/>
        <v>0</v>
      </c>
      <c r="Z1665" s="31">
        <f t="shared" ref="Z1665" si="774">SUM(M1665:Y1665)</f>
        <v>264556.08</v>
      </c>
      <c r="AA1665" s="31">
        <f>D1665-Z1665</f>
        <v>1375443.92</v>
      </c>
      <c r="AB1665" s="37">
        <f>Z1665/D1665</f>
        <v>0.16131468292682927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75">B1665+B1664</f>
        <v>62586000</v>
      </c>
      <c r="C1666" s="39">
        <f t="shared" si="775"/>
        <v>0</v>
      </c>
      <c r="D1666" s="39">
        <f t="shared" si="775"/>
        <v>62586000</v>
      </c>
      <c r="E1666" s="39">
        <f t="shared" si="775"/>
        <v>12138913.300000003</v>
      </c>
      <c r="F1666" s="39">
        <f t="shared" si="775"/>
        <v>0</v>
      </c>
      <c r="G1666" s="39">
        <f t="shared" si="775"/>
        <v>0</v>
      </c>
      <c r="H1666" s="39">
        <f t="shared" si="775"/>
        <v>0</v>
      </c>
      <c r="I1666" s="39">
        <f t="shared" si="775"/>
        <v>1698058.79</v>
      </c>
      <c r="J1666" s="39">
        <f t="shared" si="775"/>
        <v>0</v>
      </c>
      <c r="K1666" s="39">
        <f t="shared" si="775"/>
        <v>0</v>
      </c>
      <c r="L1666" s="39">
        <f t="shared" si="775"/>
        <v>0</v>
      </c>
      <c r="M1666" s="39">
        <f t="shared" si="775"/>
        <v>1698058.79</v>
      </c>
      <c r="N1666" s="39">
        <f t="shared" si="775"/>
        <v>5711248</v>
      </c>
      <c r="O1666" s="39">
        <f t="shared" si="775"/>
        <v>1733517.21</v>
      </c>
      <c r="P1666" s="39">
        <f t="shared" si="775"/>
        <v>2996089.3000000003</v>
      </c>
      <c r="Q1666" s="39">
        <f t="shared" si="775"/>
        <v>0</v>
      </c>
      <c r="R1666" s="39">
        <f t="shared" si="775"/>
        <v>0</v>
      </c>
      <c r="S1666" s="39">
        <f t="shared" si="775"/>
        <v>0</v>
      </c>
      <c r="T1666" s="39">
        <f t="shared" si="775"/>
        <v>0</v>
      </c>
      <c r="U1666" s="39">
        <f t="shared" si="775"/>
        <v>0</v>
      </c>
      <c r="V1666" s="39">
        <f t="shared" si="775"/>
        <v>0</v>
      </c>
      <c r="W1666" s="39">
        <f t="shared" si="775"/>
        <v>0</v>
      </c>
      <c r="X1666" s="39">
        <f t="shared" si="775"/>
        <v>0</v>
      </c>
      <c r="Y1666" s="39">
        <f t="shared" si="775"/>
        <v>0</v>
      </c>
      <c r="Z1666" s="39">
        <f t="shared" si="775"/>
        <v>12138913.299999999</v>
      </c>
      <c r="AA1666" s="39">
        <f t="shared" si="775"/>
        <v>50447086.700000003</v>
      </c>
      <c r="AB1666" s="40">
        <f>Z1666/D1666</f>
        <v>0.19395572971591088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3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5">
      <c r="A1670" s="36" t="s">
        <v>34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5147642.4300000006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2592039.08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5147642.43</v>
      </c>
      <c r="AA1670" s="31">
        <f>D1670-Z1670</f>
        <v>15410357.57</v>
      </c>
      <c r="AB1670" s="37">
        <f>Z1670/D1670</f>
        <v>0.25039607111586731</v>
      </c>
      <c r="AC1670" s="32"/>
    </row>
    <row r="1671" spans="1:29" s="33" customFormat="1" ht="18" customHeight="1" x14ac:dyDescent="0.25">
      <c r="A1671" s="36" t="s">
        <v>35</v>
      </c>
      <c r="B1671" s="31">
        <f>[1]consoCURRENT!E37913</f>
        <v>40388000</v>
      </c>
      <c r="C1671" s="31">
        <f>[1]consoCURRENT!F37913</f>
        <v>0</v>
      </c>
      <c r="D1671" s="31">
        <f>[1]consoCURRENT!G37913</f>
        <v>40388000</v>
      </c>
      <c r="E1671" s="31">
        <f>[1]consoCURRENT!H37913</f>
        <v>6726714.790000001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1698058.79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1698058.79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276770.18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76">SUM(M1671:Y1671)</f>
        <v>6726714.79</v>
      </c>
      <c r="AA1671" s="31">
        <f>D1671-Z1671</f>
        <v>33661285.210000001</v>
      </c>
      <c r="AB1671" s="37">
        <f>Z1671/D1671</f>
        <v>0.16655231232049122</v>
      </c>
      <c r="AC1671" s="32"/>
    </row>
    <row r="1672" spans="1:29" s="33" customFormat="1" ht="18" customHeight="1" x14ac:dyDescent="0.25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7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5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7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77">SUM(B1670:B1673)</f>
        <v>60946000</v>
      </c>
      <c r="C1674" s="39">
        <f t="shared" si="777"/>
        <v>0</v>
      </c>
      <c r="D1674" s="39">
        <f t="shared" si="777"/>
        <v>60946000</v>
      </c>
      <c r="E1674" s="39">
        <f t="shared" si="777"/>
        <v>11874357.220000003</v>
      </c>
      <c r="F1674" s="39">
        <f t="shared" si="777"/>
        <v>0</v>
      </c>
      <c r="G1674" s="39">
        <f t="shared" si="777"/>
        <v>0</v>
      </c>
      <c r="H1674" s="39">
        <f t="shared" si="777"/>
        <v>0</v>
      </c>
      <c r="I1674" s="39">
        <f t="shared" si="777"/>
        <v>1698058.79</v>
      </c>
      <c r="J1674" s="39">
        <f t="shared" si="777"/>
        <v>0</v>
      </c>
      <c r="K1674" s="39">
        <f t="shared" si="777"/>
        <v>0</v>
      </c>
      <c r="L1674" s="39">
        <f t="shared" si="777"/>
        <v>0</v>
      </c>
      <c r="M1674" s="39">
        <f t="shared" si="777"/>
        <v>1698058.79</v>
      </c>
      <c r="N1674" s="39">
        <f t="shared" si="777"/>
        <v>5711248</v>
      </c>
      <c r="O1674" s="39">
        <f t="shared" si="777"/>
        <v>1596241.17</v>
      </c>
      <c r="P1674" s="39">
        <f t="shared" si="777"/>
        <v>2868809.2600000002</v>
      </c>
      <c r="Q1674" s="39">
        <f t="shared" si="777"/>
        <v>0</v>
      </c>
      <c r="R1674" s="39">
        <f t="shared" si="777"/>
        <v>0</v>
      </c>
      <c r="S1674" s="39">
        <f t="shared" si="777"/>
        <v>0</v>
      </c>
      <c r="T1674" s="39">
        <f t="shared" si="777"/>
        <v>0</v>
      </c>
      <c r="U1674" s="39">
        <f t="shared" si="777"/>
        <v>0</v>
      </c>
      <c r="V1674" s="39">
        <f t="shared" si="777"/>
        <v>0</v>
      </c>
      <c r="W1674" s="39">
        <f t="shared" si="777"/>
        <v>0</v>
      </c>
      <c r="X1674" s="39">
        <f t="shared" si="777"/>
        <v>0</v>
      </c>
      <c r="Y1674" s="39">
        <f t="shared" si="777"/>
        <v>0</v>
      </c>
      <c r="Z1674" s="39">
        <f t="shared" si="777"/>
        <v>11874357.219999999</v>
      </c>
      <c r="AA1674" s="39">
        <f t="shared" si="777"/>
        <v>49071642.780000001</v>
      </c>
      <c r="AB1674" s="40">
        <f>Z1674/D1674</f>
        <v>0.19483406983231055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1640000</v>
      </c>
      <c r="C1675" s="31">
        <f>[1]consoCURRENT!F37952</f>
        <v>0</v>
      </c>
      <c r="D1675" s="31">
        <f>[1]consoCURRENT!G37952</f>
        <v>1640000</v>
      </c>
      <c r="E1675" s="31">
        <f>[1]consoCURRENT!H37952</f>
        <v>264556.08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127280.04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78">SUM(M1675:Y1675)</f>
        <v>264556.08</v>
      </c>
      <c r="AA1675" s="31">
        <f>D1675-Z1675</f>
        <v>1375443.92</v>
      </c>
      <c r="AB1675" s="37">
        <f>Z1675/D1675</f>
        <v>0.16131468292682927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9">B1675+B1674</f>
        <v>62586000</v>
      </c>
      <c r="C1676" s="39">
        <f t="shared" si="779"/>
        <v>0</v>
      </c>
      <c r="D1676" s="39">
        <f t="shared" si="779"/>
        <v>62586000</v>
      </c>
      <c r="E1676" s="39">
        <f t="shared" si="779"/>
        <v>12138913.300000003</v>
      </c>
      <c r="F1676" s="39">
        <f t="shared" si="779"/>
        <v>0</v>
      </c>
      <c r="G1676" s="39">
        <f t="shared" si="779"/>
        <v>0</v>
      </c>
      <c r="H1676" s="39">
        <f t="shared" si="779"/>
        <v>0</v>
      </c>
      <c r="I1676" s="39">
        <f t="shared" si="779"/>
        <v>1698058.79</v>
      </c>
      <c r="J1676" s="39">
        <f t="shared" si="779"/>
        <v>0</v>
      </c>
      <c r="K1676" s="39">
        <f t="shared" si="779"/>
        <v>0</v>
      </c>
      <c r="L1676" s="39">
        <f t="shared" si="779"/>
        <v>0</v>
      </c>
      <c r="M1676" s="39">
        <f t="shared" si="779"/>
        <v>1698058.79</v>
      </c>
      <c r="N1676" s="39">
        <f t="shared" si="779"/>
        <v>5711248</v>
      </c>
      <c r="O1676" s="39">
        <f t="shared" si="779"/>
        <v>1733517.21</v>
      </c>
      <c r="P1676" s="39">
        <f t="shared" si="779"/>
        <v>2996089.3000000003</v>
      </c>
      <c r="Q1676" s="39">
        <f t="shared" si="779"/>
        <v>0</v>
      </c>
      <c r="R1676" s="39">
        <f t="shared" si="779"/>
        <v>0</v>
      </c>
      <c r="S1676" s="39">
        <f t="shared" si="779"/>
        <v>0</v>
      </c>
      <c r="T1676" s="39">
        <f t="shared" si="779"/>
        <v>0</v>
      </c>
      <c r="U1676" s="39">
        <f t="shared" si="779"/>
        <v>0</v>
      </c>
      <c r="V1676" s="39">
        <f t="shared" si="779"/>
        <v>0</v>
      </c>
      <c r="W1676" s="39">
        <f t="shared" si="779"/>
        <v>0</v>
      </c>
      <c r="X1676" s="39">
        <f t="shared" si="779"/>
        <v>0</v>
      </c>
      <c r="Y1676" s="39">
        <f t="shared" si="779"/>
        <v>0</v>
      </c>
      <c r="Z1676" s="39">
        <f t="shared" si="779"/>
        <v>12138913.299999999</v>
      </c>
      <c r="AA1676" s="39">
        <f t="shared" si="779"/>
        <v>50447086.700000003</v>
      </c>
      <c r="AB1676" s="40">
        <f>Z1676/D1676</f>
        <v>0.19395572971591088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12138913.300000003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3">
      <c r="A1679" s="46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5">
      <c r="A1680" s="36" t="s">
        <v>34</v>
      </c>
      <c r="B1680" s="31">
        <f>B1690</f>
        <v>854324000</v>
      </c>
      <c r="C1680" s="31">
        <f t="shared" ref="C1680:Y1680" si="780">C1690</f>
        <v>-1.1641532182693481E-10</v>
      </c>
      <c r="D1680" s="31">
        <f t="shared" si="780"/>
        <v>854324000</v>
      </c>
      <c r="E1680" s="31">
        <f t="shared" si="780"/>
        <v>204166510.55000001</v>
      </c>
      <c r="F1680" s="31">
        <f t="shared" si="780"/>
        <v>0</v>
      </c>
      <c r="G1680" s="31">
        <f t="shared" si="780"/>
        <v>0</v>
      </c>
      <c r="H1680" s="31">
        <f t="shared" si="780"/>
        <v>0</v>
      </c>
      <c r="I1680" s="31">
        <f t="shared" si="780"/>
        <v>0</v>
      </c>
      <c r="J1680" s="31">
        <f t="shared" si="780"/>
        <v>0</v>
      </c>
      <c r="K1680" s="31">
        <f t="shared" si="780"/>
        <v>0</v>
      </c>
      <c r="L1680" s="31">
        <f t="shared" si="780"/>
        <v>0</v>
      </c>
      <c r="M1680" s="31">
        <f t="shared" si="780"/>
        <v>0</v>
      </c>
      <c r="N1680" s="31">
        <f t="shared" si="780"/>
        <v>73291281.560000002</v>
      </c>
      <c r="O1680" s="31">
        <f t="shared" si="780"/>
        <v>58566300.180000007</v>
      </c>
      <c r="P1680" s="31">
        <f t="shared" si="780"/>
        <v>72308928.810000002</v>
      </c>
      <c r="Q1680" s="31">
        <f t="shared" si="780"/>
        <v>0</v>
      </c>
      <c r="R1680" s="31">
        <f t="shared" si="780"/>
        <v>0</v>
      </c>
      <c r="S1680" s="31">
        <f t="shared" si="780"/>
        <v>0</v>
      </c>
      <c r="T1680" s="31">
        <f t="shared" si="780"/>
        <v>0</v>
      </c>
      <c r="U1680" s="31">
        <f t="shared" si="780"/>
        <v>0</v>
      </c>
      <c r="V1680" s="31">
        <f t="shared" si="780"/>
        <v>0</v>
      </c>
      <c r="W1680" s="31">
        <f t="shared" si="780"/>
        <v>0</v>
      </c>
      <c r="X1680" s="31">
        <f t="shared" si="780"/>
        <v>0</v>
      </c>
      <c r="Y1680" s="31">
        <f t="shared" si="780"/>
        <v>0</v>
      </c>
      <c r="Z1680" s="31">
        <f>SUM(M1680:Y1680)</f>
        <v>204166510.55000001</v>
      </c>
      <c r="AA1680" s="31">
        <f>D1680-Z1680</f>
        <v>650157489.45000005</v>
      </c>
      <c r="AB1680" s="37">
        <f>Z1680/D1680</f>
        <v>0.23898018848820823</v>
      </c>
      <c r="AC1680" s="32"/>
    </row>
    <row r="1681" spans="1:29" s="33" customFormat="1" ht="18" customHeight="1" x14ac:dyDescent="0.25">
      <c r="A1681" s="36" t="s">
        <v>35</v>
      </c>
      <c r="B1681" s="31">
        <f t="shared" ref="B1681:Y1683" si="781">B1691</f>
        <v>165002000</v>
      </c>
      <c r="C1681" s="31">
        <f t="shared" si="781"/>
        <v>-2.3283064365386963E-10</v>
      </c>
      <c r="D1681" s="31">
        <f t="shared" si="781"/>
        <v>165002000</v>
      </c>
      <c r="E1681" s="31">
        <f t="shared" si="781"/>
        <v>29202465.25</v>
      </c>
      <c r="F1681" s="31">
        <f t="shared" si="781"/>
        <v>0</v>
      </c>
      <c r="G1681" s="31">
        <f t="shared" si="781"/>
        <v>0</v>
      </c>
      <c r="H1681" s="31">
        <f t="shared" si="781"/>
        <v>0</v>
      </c>
      <c r="I1681" s="31">
        <f t="shared" si="781"/>
        <v>324428</v>
      </c>
      <c r="J1681" s="31">
        <f t="shared" si="781"/>
        <v>0</v>
      </c>
      <c r="K1681" s="31">
        <f t="shared" si="781"/>
        <v>0</v>
      </c>
      <c r="L1681" s="31">
        <f t="shared" si="781"/>
        <v>0</v>
      </c>
      <c r="M1681" s="31">
        <f t="shared" si="781"/>
        <v>324428</v>
      </c>
      <c r="N1681" s="31">
        <f t="shared" si="781"/>
        <v>7900358.5300000003</v>
      </c>
      <c r="O1681" s="31">
        <f t="shared" si="781"/>
        <v>10827658.539999999</v>
      </c>
      <c r="P1681" s="31">
        <f t="shared" si="781"/>
        <v>10150020.18</v>
      </c>
      <c r="Q1681" s="31">
        <f t="shared" si="781"/>
        <v>0</v>
      </c>
      <c r="R1681" s="31">
        <f t="shared" si="781"/>
        <v>0</v>
      </c>
      <c r="S1681" s="31">
        <f t="shared" si="781"/>
        <v>0</v>
      </c>
      <c r="T1681" s="31">
        <f t="shared" si="781"/>
        <v>0</v>
      </c>
      <c r="U1681" s="31">
        <f t="shared" si="781"/>
        <v>0</v>
      </c>
      <c r="V1681" s="31">
        <f t="shared" si="781"/>
        <v>0</v>
      </c>
      <c r="W1681" s="31">
        <f t="shared" si="781"/>
        <v>0</v>
      </c>
      <c r="X1681" s="31">
        <f t="shared" si="781"/>
        <v>0</v>
      </c>
      <c r="Y1681" s="31">
        <f t="shared" si="781"/>
        <v>0</v>
      </c>
      <c r="Z1681" s="31">
        <f t="shared" ref="Z1681:Z1683" si="782">SUM(M1681:Y1681)</f>
        <v>29202465.25</v>
      </c>
      <c r="AA1681" s="31">
        <f>D1681-Z1681</f>
        <v>135799534.75</v>
      </c>
      <c r="AB1681" s="37">
        <f>Z1681/D1681</f>
        <v>0.17698249263645288</v>
      </c>
      <c r="AC1681" s="32"/>
    </row>
    <row r="1682" spans="1:29" s="33" customFormat="1" ht="18" customHeight="1" x14ac:dyDescent="0.25">
      <c r="A1682" s="36" t="s">
        <v>36</v>
      </c>
      <c r="B1682" s="31">
        <f t="shared" si="781"/>
        <v>0</v>
      </c>
      <c r="C1682" s="31">
        <f t="shared" si="781"/>
        <v>0</v>
      </c>
      <c r="D1682" s="31">
        <f t="shared" si="781"/>
        <v>0</v>
      </c>
      <c r="E1682" s="31">
        <f t="shared" si="781"/>
        <v>0</v>
      </c>
      <c r="F1682" s="31">
        <f t="shared" si="781"/>
        <v>0</v>
      </c>
      <c r="G1682" s="31">
        <f t="shared" si="781"/>
        <v>0</v>
      </c>
      <c r="H1682" s="31">
        <f t="shared" si="781"/>
        <v>0</v>
      </c>
      <c r="I1682" s="31">
        <f t="shared" si="781"/>
        <v>0</v>
      </c>
      <c r="J1682" s="31">
        <f t="shared" si="781"/>
        <v>0</v>
      </c>
      <c r="K1682" s="31">
        <f t="shared" si="781"/>
        <v>0</v>
      </c>
      <c r="L1682" s="31">
        <f t="shared" si="781"/>
        <v>0</v>
      </c>
      <c r="M1682" s="31">
        <f t="shared" si="781"/>
        <v>0</v>
      </c>
      <c r="N1682" s="31">
        <f t="shared" si="781"/>
        <v>0</v>
      </c>
      <c r="O1682" s="31">
        <f t="shared" si="781"/>
        <v>0</v>
      </c>
      <c r="P1682" s="31">
        <f t="shared" si="781"/>
        <v>0</v>
      </c>
      <c r="Q1682" s="31">
        <f t="shared" si="781"/>
        <v>0</v>
      </c>
      <c r="R1682" s="31">
        <f t="shared" si="781"/>
        <v>0</v>
      </c>
      <c r="S1682" s="31">
        <f t="shared" si="781"/>
        <v>0</v>
      </c>
      <c r="T1682" s="31">
        <f t="shared" si="781"/>
        <v>0</v>
      </c>
      <c r="U1682" s="31">
        <f t="shared" si="781"/>
        <v>0</v>
      </c>
      <c r="V1682" s="31">
        <f t="shared" si="781"/>
        <v>0</v>
      </c>
      <c r="W1682" s="31">
        <f t="shared" si="781"/>
        <v>0</v>
      </c>
      <c r="X1682" s="31">
        <f t="shared" si="781"/>
        <v>0</v>
      </c>
      <c r="Y1682" s="31">
        <f t="shared" si="781"/>
        <v>0</v>
      </c>
      <c r="Z1682" s="31">
        <f t="shared" si="78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5">
      <c r="A1683" s="36" t="s">
        <v>37</v>
      </c>
      <c r="B1683" s="31">
        <f t="shared" si="781"/>
        <v>0</v>
      </c>
      <c r="C1683" s="31">
        <f t="shared" si="781"/>
        <v>0</v>
      </c>
      <c r="D1683" s="31">
        <f t="shared" si="781"/>
        <v>0</v>
      </c>
      <c r="E1683" s="31">
        <f t="shared" si="781"/>
        <v>0</v>
      </c>
      <c r="F1683" s="31">
        <f t="shared" si="781"/>
        <v>0</v>
      </c>
      <c r="G1683" s="31">
        <f t="shared" si="781"/>
        <v>0</v>
      </c>
      <c r="H1683" s="31">
        <f t="shared" si="781"/>
        <v>0</v>
      </c>
      <c r="I1683" s="31">
        <f t="shared" si="781"/>
        <v>0</v>
      </c>
      <c r="J1683" s="31">
        <f t="shared" si="781"/>
        <v>0</v>
      </c>
      <c r="K1683" s="31">
        <f t="shared" si="781"/>
        <v>0</v>
      </c>
      <c r="L1683" s="31">
        <f t="shared" si="781"/>
        <v>0</v>
      </c>
      <c r="M1683" s="31">
        <f t="shared" si="781"/>
        <v>0</v>
      </c>
      <c r="N1683" s="31">
        <f t="shared" si="781"/>
        <v>0</v>
      </c>
      <c r="O1683" s="31">
        <f t="shared" si="781"/>
        <v>0</v>
      </c>
      <c r="P1683" s="31">
        <f t="shared" si="781"/>
        <v>0</v>
      </c>
      <c r="Q1683" s="31">
        <f t="shared" si="781"/>
        <v>0</v>
      </c>
      <c r="R1683" s="31">
        <f t="shared" si="781"/>
        <v>0</v>
      </c>
      <c r="S1683" s="31">
        <f t="shared" si="781"/>
        <v>0</v>
      </c>
      <c r="T1683" s="31">
        <f t="shared" si="781"/>
        <v>0</v>
      </c>
      <c r="U1683" s="31">
        <f t="shared" si="781"/>
        <v>0</v>
      </c>
      <c r="V1683" s="31">
        <f t="shared" si="781"/>
        <v>0</v>
      </c>
      <c r="W1683" s="31">
        <f t="shared" si="781"/>
        <v>0</v>
      </c>
      <c r="X1683" s="31">
        <f t="shared" si="781"/>
        <v>0</v>
      </c>
      <c r="Y1683" s="31">
        <f t="shared" si="781"/>
        <v>0</v>
      </c>
      <c r="Z1683" s="31">
        <f t="shared" si="78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83">SUM(B1680:B1683)</f>
        <v>1019326000</v>
      </c>
      <c r="C1684" s="39">
        <f t="shared" si="783"/>
        <v>-3.4924596548080444E-10</v>
      </c>
      <c r="D1684" s="39">
        <f t="shared" si="783"/>
        <v>1019326000</v>
      </c>
      <c r="E1684" s="39">
        <f t="shared" si="783"/>
        <v>233368975.80000001</v>
      </c>
      <c r="F1684" s="39">
        <f t="shared" si="783"/>
        <v>0</v>
      </c>
      <c r="G1684" s="39">
        <f t="shared" si="783"/>
        <v>0</v>
      </c>
      <c r="H1684" s="39">
        <f t="shared" si="783"/>
        <v>0</v>
      </c>
      <c r="I1684" s="39">
        <f t="shared" si="783"/>
        <v>324428</v>
      </c>
      <c r="J1684" s="39">
        <f t="shared" si="783"/>
        <v>0</v>
      </c>
      <c r="K1684" s="39">
        <f t="shared" si="783"/>
        <v>0</v>
      </c>
      <c r="L1684" s="39">
        <f t="shared" si="783"/>
        <v>0</v>
      </c>
      <c r="M1684" s="39">
        <f t="shared" si="783"/>
        <v>324428</v>
      </c>
      <c r="N1684" s="39">
        <f t="shared" si="783"/>
        <v>81191640.090000004</v>
      </c>
      <c r="O1684" s="39">
        <f t="shared" si="783"/>
        <v>69393958.719999999</v>
      </c>
      <c r="P1684" s="39">
        <f t="shared" si="783"/>
        <v>82458948.99000001</v>
      </c>
      <c r="Q1684" s="39">
        <f t="shared" si="783"/>
        <v>0</v>
      </c>
      <c r="R1684" s="39">
        <f t="shared" si="783"/>
        <v>0</v>
      </c>
      <c r="S1684" s="39">
        <f t="shared" si="783"/>
        <v>0</v>
      </c>
      <c r="T1684" s="39">
        <f t="shared" si="783"/>
        <v>0</v>
      </c>
      <c r="U1684" s="39">
        <f t="shared" si="783"/>
        <v>0</v>
      </c>
      <c r="V1684" s="39">
        <f t="shared" si="783"/>
        <v>0</v>
      </c>
      <c r="W1684" s="39">
        <f t="shared" si="783"/>
        <v>0</v>
      </c>
      <c r="X1684" s="39">
        <f t="shared" si="783"/>
        <v>0</v>
      </c>
      <c r="Y1684" s="39">
        <f t="shared" si="783"/>
        <v>0</v>
      </c>
      <c r="Z1684" s="39">
        <f t="shared" si="783"/>
        <v>233368975.80000001</v>
      </c>
      <c r="AA1684" s="39">
        <f t="shared" si="783"/>
        <v>785957024.20000005</v>
      </c>
      <c r="AB1684" s="40">
        <f>Z1684/D1684</f>
        <v>0.22894439639526512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84">B1695</f>
        <v>71944000</v>
      </c>
      <c r="C1685" s="31">
        <f t="shared" si="784"/>
        <v>0</v>
      </c>
      <c r="D1685" s="31">
        <f t="shared" si="784"/>
        <v>71944000</v>
      </c>
      <c r="E1685" s="31">
        <f t="shared" si="784"/>
        <v>16551112.899999999</v>
      </c>
      <c r="F1685" s="31">
        <f t="shared" si="784"/>
        <v>0</v>
      </c>
      <c r="G1685" s="31">
        <f t="shared" si="784"/>
        <v>0</v>
      </c>
      <c r="H1685" s="31">
        <f t="shared" si="784"/>
        <v>0</v>
      </c>
      <c r="I1685" s="31">
        <f t="shared" si="784"/>
        <v>0</v>
      </c>
      <c r="J1685" s="31">
        <f t="shared" si="784"/>
        <v>0</v>
      </c>
      <c r="K1685" s="31">
        <f t="shared" si="784"/>
        <v>0</v>
      </c>
      <c r="L1685" s="31">
        <f t="shared" si="784"/>
        <v>0</v>
      </c>
      <c r="M1685" s="31">
        <f t="shared" si="784"/>
        <v>0</v>
      </c>
      <c r="N1685" s="31">
        <f t="shared" si="784"/>
        <v>3160788.08</v>
      </c>
      <c r="O1685" s="31">
        <f t="shared" si="784"/>
        <v>7263480.9199999999</v>
      </c>
      <c r="P1685" s="31">
        <f t="shared" si="784"/>
        <v>6126843.8999999994</v>
      </c>
      <c r="Q1685" s="31">
        <f t="shared" si="784"/>
        <v>0</v>
      </c>
      <c r="R1685" s="31">
        <f t="shared" si="784"/>
        <v>0</v>
      </c>
      <c r="S1685" s="31">
        <f t="shared" si="784"/>
        <v>0</v>
      </c>
      <c r="T1685" s="31">
        <f t="shared" si="784"/>
        <v>0</v>
      </c>
      <c r="U1685" s="31">
        <f t="shared" si="784"/>
        <v>0</v>
      </c>
      <c r="V1685" s="31">
        <f t="shared" si="784"/>
        <v>0</v>
      </c>
      <c r="W1685" s="31">
        <f t="shared" si="784"/>
        <v>0</v>
      </c>
      <c r="X1685" s="31">
        <f t="shared" si="784"/>
        <v>0</v>
      </c>
      <c r="Y1685" s="31">
        <f t="shared" si="784"/>
        <v>0</v>
      </c>
      <c r="Z1685" s="31">
        <f t="shared" ref="Z1685" si="785">SUM(M1685:Y1685)</f>
        <v>16551112.899999999</v>
      </c>
      <c r="AA1685" s="31">
        <f>D1685-Z1685</f>
        <v>55392887.100000001</v>
      </c>
      <c r="AB1685" s="37">
        <f>Z1685/D1685</f>
        <v>0.23005550011119758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86">B1685+B1684</f>
        <v>1091270000</v>
      </c>
      <c r="C1686" s="39">
        <f t="shared" si="786"/>
        <v>-3.4924596548080444E-10</v>
      </c>
      <c r="D1686" s="39">
        <f t="shared" si="786"/>
        <v>1091270000</v>
      </c>
      <c r="E1686" s="39">
        <f t="shared" si="786"/>
        <v>249920088.70000002</v>
      </c>
      <c r="F1686" s="39">
        <f t="shared" si="786"/>
        <v>0</v>
      </c>
      <c r="G1686" s="39">
        <f t="shared" si="786"/>
        <v>0</v>
      </c>
      <c r="H1686" s="39">
        <f t="shared" si="786"/>
        <v>0</v>
      </c>
      <c r="I1686" s="39">
        <f t="shared" si="786"/>
        <v>324428</v>
      </c>
      <c r="J1686" s="39">
        <f t="shared" si="786"/>
        <v>0</v>
      </c>
      <c r="K1686" s="39">
        <f t="shared" si="786"/>
        <v>0</v>
      </c>
      <c r="L1686" s="39">
        <f t="shared" si="786"/>
        <v>0</v>
      </c>
      <c r="M1686" s="39">
        <f t="shared" si="786"/>
        <v>324428</v>
      </c>
      <c r="N1686" s="39">
        <f t="shared" si="786"/>
        <v>84352428.170000002</v>
      </c>
      <c r="O1686" s="39">
        <f t="shared" si="786"/>
        <v>76657439.640000001</v>
      </c>
      <c r="P1686" s="39">
        <f t="shared" si="786"/>
        <v>88585792.890000015</v>
      </c>
      <c r="Q1686" s="39">
        <f t="shared" si="786"/>
        <v>0</v>
      </c>
      <c r="R1686" s="39">
        <f t="shared" si="786"/>
        <v>0</v>
      </c>
      <c r="S1686" s="39">
        <f t="shared" si="786"/>
        <v>0</v>
      </c>
      <c r="T1686" s="39">
        <f t="shared" si="786"/>
        <v>0</v>
      </c>
      <c r="U1686" s="39">
        <f t="shared" si="786"/>
        <v>0</v>
      </c>
      <c r="V1686" s="39">
        <f t="shared" si="786"/>
        <v>0</v>
      </c>
      <c r="W1686" s="39">
        <f t="shared" si="786"/>
        <v>0</v>
      </c>
      <c r="X1686" s="39">
        <f t="shared" si="786"/>
        <v>0</v>
      </c>
      <c r="Y1686" s="39">
        <f t="shared" si="786"/>
        <v>0</v>
      </c>
      <c r="Z1686" s="39">
        <f t="shared" si="786"/>
        <v>249920088.70000002</v>
      </c>
      <c r="AA1686" s="39">
        <f t="shared" si="786"/>
        <v>841349911.30000007</v>
      </c>
      <c r="AB1686" s="40">
        <f>Z1686/D1686</f>
        <v>0.22901764796979668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5">
      <c r="A1690" s="36" t="s">
        <v>34</v>
      </c>
      <c r="B1690" s="31">
        <f>B1700+B1880</f>
        <v>854324000</v>
      </c>
      <c r="C1690" s="31">
        <f t="shared" ref="C1690:Y1695" si="787">C1700+C1880</f>
        <v>-1.1641532182693481E-10</v>
      </c>
      <c r="D1690" s="31">
        <f t="shared" si="787"/>
        <v>854324000</v>
      </c>
      <c r="E1690" s="31">
        <f t="shared" si="787"/>
        <v>204166510.55000001</v>
      </c>
      <c r="F1690" s="31">
        <f t="shared" si="787"/>
        <v>0</v>
      </c>
      <c r="G1690" s="31">
        <f t="shared" si="787"/>
        <v>0</v>
      </c>
      <c r="H1690" s="31">
        <f t="shared" si="787"/>
        <v>0</v>
      </c>
      <c r="I1690" s="31">
        <f t="shared" si="787"/>
        <v>0</v>
      </c>
      <c r="J1690" s="31">
        <f t="shared" si="787"/>
        <v>0</v>
      </c>
      <c r="K1690" s="31">
        <f t="shared" si="787"/>
        <v>0</v>
      </c>
      <c r="L1690" s="31">
        <f t="shared" si="787"/>
        <v>0</v>
      </c>
      <c r="M1690" s="31">
        <f t="shared" si="787"/>
        <v>0</v>
      </c>
      <c r="N1690" s="31">
        <f t="shared" si="787"/>
        <v>73291281.560000002</v>
      </c>
      <c r="O1690" s="31">
        <f t="shared" si="787"/>
        <v>58566300.180000007</v>
      </c>
      <c r="P1690" s="31">
        <f t="shared" si="787"/>
        <v>72308928.810000002</v>
      </c>
      <c r="Q1690" s="31">
        <f t="shared" si="787"/>
        <v>0</v>
      </c>
      <c r="R1690" s="31">
        <f t="shared" si="787"/>
        <v>0</v>
      </c>
      <c r="S1690" s="31">
        <f t="shared" si="787"/>
        <v>0</v>
      </c>
      <c r="T1690" s="31">
        <f t="shared" si="787"/>
        <v>0</v>
      </c>
      <c r="U1690" s="31">
        <f t="shared" si="787"/>
        <v>0</v>
      </c>
      <c r="V1690" s="31">
        <f t="shared" si="787"/>
        <v>0</v>
      </c>
      <c r="W1690" s="31">
        <f t="shared" si="787"/>
        <v>0</v>
      </c>
      <c r="X1690" s="31">
        <f t="shared" si="787"/>
        <v>0</v>
      </c>
      <c r="Y1690" s="31">
        <f t="shared" si="787"/>
        <v>0</v>
      </c>
      <c r="Z1690" s="31">
        <f>SUM(M1690:Y1690)</f>
        <v>204166510.55000001</v>
      </c>
      <c r="AA1690" s="31">
        <f>D1690-Z1690</f>
        <v>650157489.45000005</v>
      </c>
      <c r="AB1690" s="37">
        <f>Z1690/D1690</f>
        <v>0.23898018848820823</v>
      </c>
      <c r="AC1690" s="32"/>
    </row>
    <row r="1691" spans="1:29" s="33" customFormat="1" ht="18" customHeight="1" x14ac:dyDescent="0.25">
      <c r="A1691" s="36" t="s">
        <v>35</v>
      </c>
      <c r="B1691" s="31">
        <f t="shared" ref="B1691:Q1695" si="788">B1701+B1881</f>
        <v>165002000</v>
      </c>
      <c r="C1691" s="31">
        <f t="shared" si="788"/>
        <v>-2.3283064365386963E-10</v>
      </c>
      <c r="D1691" s="31">
        <f t="shared" si="788"/>
        <v>165002000</v>
      </c>
      <c r="E1691" s="31">
        <f t="shared" si="788"/>
        <v>29202465.25</v>
      </c>
      <c r="F1691" s="31">
        <f t="shared" si="788"/>
        <v>0</v>
      </c>
      <c r="G1691" s="31">
        <f t="shared" si="788"/>
        <v>0</v>
      </c>
      <c r="H1691" s="31">
        <f t="shared" si="788"/>
        <v>0</v>
      </c>
      <c r="I1691" s="31">
        <f t="shared" si="788"/>
        <v>324428</v>
      </c>
      <c r="J1691" s="31">
        <f t="shared" si="788"/>
        <v>0</v>
      </c>
      <c r="K1691" s="31">
        <f t="shared" si="788"/>
        <v>0</v>
      </c>
      <c r="L1691" s="31">
        <f t="shared" si="788"/>
        <v>0</v>
      </c>
      <c r="M1691" s="31">
        <f t="shared" si="788"/>
        <v>324428</v>
      </c>
      <c r="N1691" s="31">
        <f t="shared" si="788"/>
        <v>7900358.5300000003</v>
      </c>
      <c r="O1691" s="31">
        <f t="shared" si="788"/>
        <v>10827658.539999999</v>
      </c>
      <c r="P1691" s="31">
        <f t="shared" si="788"/>
        <v>10150020.18</v>
      </c>
      <c r="Q1691" s="31">
        <f t="shared" si="788"/>
        <v>0</v>
      </c>
      <c r="R1691" s="31">
        <f t="shared" si="787"/>
        <v>0</v>
      </c>
      <c r="S1691" s="31">
        <f t="shared" si="787"/>
        <v>0</v>
      </c>
      <c r="T1691" s="31">
        <f t="shared" si="787"/>
        <v>0</v>
      </c>
      <c r="U1691" s="31">
        <f t="shared" si="787"/>
        <v>0</v>
      </c>
      <c r="V1691" s="31">
        <f t="shared" si="787"/>
        <v>0</v>
      </c>
      <c r="W1691" s="31">
        <f t="shared" si="787"/>
        <v>0</v>
      </c>
      <c r="X1691" s="31">
        <f t="shared" si="787"/>
        <v>0</v>
      </c>
      <c r="Y1691" s="31">
        <f t="shared" si="787"/>
        <v>0</v>
      </c>
      <c r="Z1691" s="31">
        <f t="shared" ref="Z1691:Z1693" si="789">SUM(M1691:Y1691)</f>
        <v>29202465.25</v>
      </c>
      <c r="AA1691" s="31">
        <f>D1691-Z1691</f>
        <v>135799534.75</v>
      </c>
      <c r="AB1691" s="37">
        <f>Z1691/D1691</f>
        <v>0.17698249263645288</v>
      </c>
      <c r="AC1691" s="32"/>
    </row>
    <row r="1692" spans="1:29" s="33" customFormat="1" ht="18" customHeight="1" x14ac:dyDescent="0.25">
      <c r="A1692" s="36" t="s">
        <v>36</v>
      </c>
      <c r="B1692" s="31">
        <f t="shared" si="788"/>
        <v>0</v>
      </c>
      <c r="C1692" s="31">
        <f t="shared" si="787"/>
        <v>0</v>
      </c>
      <c r="D1692" s="31">
        <f t="shared" si="787"/>
        <v>0</v>
      </c>
      <c r="E1692" s="31">
        <f t="shared" si="787"/>
        <v>0</v>
      </c>
      <c r="F1692" s="31">
        <f t="shared" si="787"/>
        <v>0</v>
      </c>
      <c r="G1692" s="31">
        <f t="shared" si="787"/>
        <v>0</v>
      </c>
      <c r="H1692" s="31">
        <f t="shared" si="787"/>
        <v>0</v>
      </c>
      <c r="I1692" s="31">
        <f t="shared" si="787"/>
        <v>0</v>
      </c>
      <c r="J1692" s="31">
        <f t="shared" si="787"/>
        <v>0</v>
      </c>
      <c r="K1692" s="31">
        <f t="shared" si="787"/>
        <v>0</v>
      </c>
      <c r="L1692" s="31">
        <f t="shared" si="787"/>
        <v>0</v>
      </c>
      <c r="M1692" s="31">
        <f t="shared" si="787"/>
        <v>0</v>
      </c>
      <c r="N1692" s="31">
        <f t="shared" si="787"/>
        <v>0</v>
      </c>
      <c r="O1692" s="31">
        <f t="shared" si="787"/>
        <v>0</v>
      </c>
      <c r="P1692" s="31">
        <f t="shared" si="787"/>
        <v>0</v>
      </c>
      <c r="Q1692" s="31">
        <f t="shared" si="787"/>
        <v>0</v>
      </c>
      <c r="R1692" s="31">
        <f t="shared" si="787"/>
        <v>0</v>
      </c>
      <c r="S1692" s="31">
        <f t="shared" si="787"/>
        <v>0</v>
      </c>
      <c r="T1692" s="31">
        <f t="shared" si="787"/>
        <v>0</v>
      </c>
      <c r="U1692" s="31">
        <f t="shared" si="787"/>
        <v>0</v>
      </c>
      <c r="V1692" s="31">
        <f t="shared" si="787"/>
        <v>0</v>
      </c>
      <c r="W1692" s="31">
        <f t="shared" si="787"/>
        <v>0</v>
      </c>
      <c r="X1692" s="31">
        <f t="shared" si="787"/>
        <v>0</v>
      </c>
      <c r="Y1692" s="31">
        <f t="shared" si="787"/>
        <v>0</v>
      </c>
      <c r="Z1692" s="31">
        <f t="shared" si="78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5">
      <c r="A1693" s="36" t="s">
        <v>37</v>
      </c>
      <c r="B1693" s="31">
        <f t="shared" si="788"/>
        <v>0</v>
      </c>
      <c r="C1693" s="31">
        <f t="shared" si="787"/>
        <v>0</v>
      </c>
      <c r="D1693" s="31">
        <f t="shared" si="787"/>
        <v>0</v>
      </c>
      <c r="E1693" s="31">
        <f t="shared" si="787"/>
        <v>0</v>
      </c>
      <c r="F1693" s="31">
        <f t="shared" si="787"/>
        <v>0</v>
      </c>
      <c r="G1693" s="31">
        <f t="shared" si="787"/>
        <v>0</v>
      </c>
      <c r="H1693" s="31">
        <f t="shared" si="787"/>
        <v>0</v>
      </c>
      <c r="I1693" s="31">
        <f t="shared" si="787"/>
        <v>0</v>
      </c>
      <c r="J1693" s="31">
        <f t="shared" si="787"/>
        <v>0</v>
      </c>
      <c r="K1693" s="31">
        <f t="shared" si="787"/>
        <v>0</v>
      </c>
      <c r="L1693" s="31">
        <f t="shared" si="787"/>
        <v>0</v>
      </c>
      <c r="M1693" s="31">
        <f t="shared" si="787"/>
        <v>0</v>
      </c>
      <c r="N1693" s="31">
        <f t="shared" si="787"/>
        <v>0</v>
      </c>
      <c r="O1693" s="31">
        <f t="shared" si="787"/>
        <v>0</v>
      </c>
      <c r="P1693" s="31">
        <f t="shared" si="787"/>
        <v>0</v>
      </c>
      <c r="Q1693" s="31">
        <f t="shared" si="787"/>
        <v>0</v>
      </c>
      <c r="R1693" s="31">
        <f t="shared" si="787"/>
        <v>0</v>
      </c>
      <c r="S1693" s="31">
        <f t="shared" si="787"/>
        <v>0</v>
      </c>
      <c r="T1693" s="31">
        <f t="shared" si="787"/>
        <v>0</v>
      </c>
      <c r="U1693" s="31">
        <f t="shared" si="787"/>
        <v>0</v>
      </c>
      <c r="V1693" s="31">
        <f t="shared" si="787"/>
        <v>0</v>
      </c>
      <c r="W1693" s="31">
        <f t="shared" si="787"/>
        <v>0</v>
      </c>
      <c r="X1693" s="31">
        <f t="shared" si="787"/>
        <v>0</v>
      </c>
      <c r="Y1693" s="31">
        <f t="shared" si="787"/>
        <v>0</v>
      </c>
      <c r="Z1693" s="31">
        <f t="shared" si="78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90">SUM(B1690:B1693)</f>
        <v>1019326000</v>
      </c>
      <c r="C1694" s="39">
        <f t="shared" si="790"/>
        <v>-3.4924596548080444E-10</v>
      </c>
      <c r="D1694" s="39">
        <f t="shared" si="790"/>
        <v>1019326000</v>
      </c>
      <c r="E1694" s="39">
        <f t="shared" si="790"/>
        <v>233368975.80000001</v>
      </c>
      <c r="F1694" s="39">
        <f t="shared" si="790"/>
        <v>0</v>
      </c>
      <c r="G1694" s="39">
        <f t="shared" si="790"/>
        <v>0</v>
      </c>
      <c r="H1694" s="39">
        <f t="shared" si="790"/>
        <v>0</v>
      </c>
      <c r="I1694" s="39">
        <f t="shared" si="790"/>
        <v>324428</v>
      </c>
      <c r="J1694" s="39">
        <f t="shared" si="790"/>
        <v>0</v>
      </c>
      <c r="K1694" s="39">
        <f t="shared" si="790"/>
        <v>0</v>
      </c>
      <c r="L1694" s="39">
        <f t="shared" si="790"/>
        <v>0</v>
      </c>
      <c r="M1694" s="39">
        <f t="shared" si="790"/>
        <v>324428</v>
      </c>
      <c r="N1694" s="39">
        <f t="shared" si="790"/>
        <v>81191640.090000004</v>
      </c>
      <c r="O1694" s="39">
        <f t="shared" si="790"/>
        <v>69393958.719999999</v>
      </c>
      <c r="P1694" s="39">
        <f t="shared" si="790"/>
        <v>82458948.99000001</v>
      </c>
      <c r="Q1694" s="39">
        <f t="shared" si="790"/>
        <v>0</v>
      </c>
      <c r="R1694" s="39">
        <f t="shared" si="790"/>
        <v>0</v>
      </c>
      <c r="S1694" s="39">
        <f t="shared" si="790"/>
        <v>0</v>
      </c>
      <c r="T1694" s="39">
        <f t="shared" si="790"/>
        <v>0</v>
      </c>
      <c r="U1694" s="39">
        <f t="shared" si="790"/>
        <v>0</v>
      </c>
      <c r="V1694" s="39">
        <f t="shared" si="790"/>
        <v>0</v>
      </c>
      <c r="W1694" s="39">
        <f t="shared" si="790"/>
        <v>0</v>
      </c>
      <c r="X1694" s="39">
        <f t="shared" si="790"/>
        <v>0</v>
      </c>
      <c r="Y1694" s="39">
        <f t="shared" si="790"/>
        <v>0</v>
      </c>
      <c r="Z1694" s="39">
        <f t="shared" si="790"/>
        <v>233368975.80000001</v>
      </c>
      <c r="AA1694" s="39">
        <f t="shared" si="790"/>
        <v>785957024.20000005</v>
      </c>
      <c r="AB1694" s="40">
        <f>Z1694/D1694</f>
        <v>0.22894439639526512</v>
      </c>
      <c r="AC1694" s="32"/>
    </row>
    <row r="1695" spans="1:29" s="33" customFormat="1" ht="18" customHeight="1" x14ac:dyDescent="0.25">
      <c r="A1695" s="41" t="s">
        <v>39</v>
      </c>
      <c r="B1695" s="31">
        <f t="shared" si="788"/>
        <v>71944000</v>
      </c>
      <c r="C1695" s="31">
        <f t="shared" si="787"/>
        <v>0</v>
      </c>
      <c r="D1695" s="31">
        <f t="shared" si="787"/>
        <v>71944000</v>
      </c>
      <c r="E1695" s="31">
        <f t="shared" si="787"/>
        <v>16551112.899999999</v>
      </c>
      <c r="F1695" s="31">
        <f t="shared" si="787"/>
        <v>0</v>
      </c>
      <c r="G1695" s="31">
        <f t="shared" si="787"/>
        <v>0</v>
      </c>
      <c r="H1695" s="31">
        <f t="shared" si="787"/>
        <v>0</v>
      </c>
      <c r="I1695" s="31">
        <f t="shared" si="787"/>
        <v>0</v>
      </c>
      <c r="J1695" s="31">
        <f t="shared" si="787"/>
        <v>0</v>
      </c>
      <c r="K1695" s="31">
        <f t="shared" si="787"/>
        <v>0</v>
      </c>
      <c r="L1695" s="31">
        <f t="shared" si="787"/>
        <v>0</v>
      </c>
      <c r="M1695" s="31">
        <f t="shared" si="787"/>
        <v>0</v>
      </c>
      <c r="N1695" s="31">
        <f t="shared" si="787"/>
        <v>3160788.08</v>
      </c>
      <c r="O1695" s="31">
        <f t="shared" si="787"/>
        <v>7263480.9199999999</v>
      </c>
      <c r="P1695" s="31">
        <f t="shared" si="787"/>
        <v>6126843.8999999994</v>
      </c>
      <c r="Q1695" s="31">
        <f t="shared" si="787"/>
        <v>0</v>
      </c>
      <c r="R1695" s="31">
        <f t="shared" si="787"/>
        <v>0</v>
      </c>
      <c r="S1695" s="31">
        <f t="shared" si="787"/>
        <v>0</v>
      </c>
      <c r="T1695" s="31">
        <f t="shared" si="787"/>
        <v>0</v>
      </c>
      <c r="U1695" s="31">
        <f t="shared" si="787"/>
        <v>0</v>
      </c>
      <c r="V1695" s="31">
        <f t="shared" si="787"/>
        <v>0</v>
      </c>
      <c r="W1695" s="31">
        <f t="shared" si="787"/>
        <v>0</v>
      </c>
      <c r="X1695" s="31">
        <f t="shared" si="787"/>
        <v>0</v>
      </c>
      <c r="Y1695" s="31">
        <f t="shared" si="787"/>
        <v>0</v>
      </c>
      <c r="Z1695" s="31">
        <f t="shared" ref="Z1695" si="791">SUM(M1695:Y1695)</f>
        <v>16551112.899999999</v>
      </c>
      <c r="AA1695" s="31">
        <f>D1695-Z1695</f>
        <v>55392887.100000001</v>
      </c>
      <c r="AB1695" s="37">
        <f>Z1695/D1695</f>
        <v>0.23005550011119758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92">B1695+B1694</f>
        <v>1091270000</v>
      </c>
      <c r="C1696" s="39">
        <f t="shared" si="792"/>
        <v>-3.4924596548080444E-10</v>
      </c>
      <c r="D1696" s="39">
        <f t="shared" si="792"/>
        <v>1091270000</v>
      </c>
      <c r="E1696" s="39">
        <f t="shared" si="792"/>
        <v>249920088.70000002</v>
      </c>
      <c r="F1696" s="39">
        <f t="shared" si="792"/>
        <v>0</v>
      </c>
      <c r="G1696" s="39">
        <f t="shared" si="792"/>
        <v>0</v>
      </c>
      <c r="H1696" s="39">
        <f t="shared" si="792"/>
        <v>0</v>
      </c>
      <c r="I1696" s="39">
        <f t="shared" si="792"/>
        <v>324428</v>
      </c>
      <c r="J1696" s="39">
        <f t="shared" si="792"/>
        <v>0</v>
      </c>
      <c r="K1696" s="39">
        <f t="shared" si="792"/>
        <v>0</v>
      </c>
      <c r="L1696" s="39">
        <f t="shared" si="792"/>
        <v>0</v>
      </c>
      <c r="M1696" s="39">
        <f t="shared" si="792"/>
        <v>324428</v>
      </c>
      <c r="N1696" s="39">
        <f t="shared" si="792"/>
        <v>84352428.170000002</v>
      </c>
      <c r="O1696" s="39">
        <f t="shared" si="792"/>
        <v>76657439.640000001</v>
      </c>
      <c r="P1696" s="39">
        <f t="shared" si="792"/>
        <v>88585792.890000015</v>
      </c>
      <c r="Q1696" s="39">
        <f t="shared" si="792"/>
        <v>0</v>
      </c>
      <c r="R1696" s="39">
        <f t="shared" si="792"/>
        <v>0</v>
      </c>
      <c r="S1696" s="39">
        <f t="shared" si="792"/>
        <v>0</v>
      </c>
      <c r="T1696" s="39">
        <f t="shared" si="792"/>
        <v>0</v>
      </c>
      <c r="U1696" s="39">
        <f t="shared" si="792"/>
        <v>0</v>
      </c>
      <c r="V1696" s="39">
        <f t="shared" si="792"/>
        <v>0</v>
      </c>
      <c r="W1696" s="39">
        <f t="shared" si="792"/>
        <v>0</v>
      </c>
      <c r="X1696" s="39">
        <f t="shared" si="792"/>
        <v>0</v>
      </c>
      <c r="Y1696" s="39">
        <f t="shared" si="792"/>
        <v>0</v>
      </c>
      <c r="Z1696" s="39">
        <f t="shared" si="792"/>
        <v>249920088.70000002</v>
      </c>
      <c r="AA1696" s="39">
        <f t="shared" si="792"/>
        <v>841349911.30000007</v>
      </c>
      <c r="AB1696" s="40">
        <f>Z1696/D1696</f>
        <v>0.22901764796979668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3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5">
      <c r="A1700" s="36" t="s">
        <v>34</v>
      </c>
      <c r="B1700" s="31">
        <f t="shared" ref="B1700:Q1703" si="793">B1710+B1720+B1730+B1740+B1750+B1760+B1770+B1780+B1790+B1800+B1810+B1820+B1830+B1840+B1850+B1860+B1870</f>
        <v>839032000</v>
      </c>
      <c r="C1700" s="31">
        <f t="shared" si="793"/>
        <v>-1.1641532182693481E-10</v>
      </c>
      <c r="D1700" s="31">
        <f>D1710+D1720+D1730+D1740+D1750+D1760+D1770+D1780+D1790+D1800+D1810+D1820+D1830+D1840+D1850+D1860+D1870</f>
        <v>839032000</v>
      </c>
      <c r="E1700" s="31">
        <f t="shared" ref="E1700:Y1703" si="794">E1710+E1720+E1730+E1740+E1750+E1760+E1770+E1780+E1790+E1800+E1810+E1820+E1830+E1840+E1850+E1860+E1870</f>
        <v>201391575.75</v>
      </c>
      <c r="F1700" s="31">
        <f t="shared" si="794"/>
        <v>0</v>
      </c>
      <c r="G1700" s="31">
        <f t="shared" si="794"/>
        <v>0</v>
      </c>
      <c r="H1700" s="31">
        <f t="shared" si="794"/>
        <v>0</v>
      </c>
      <c r="I1700" s="31">
        <f t="shared" si="794"/>
        <v>0</v>
      </c>
      <c r="J1700" s="31">
        <f t="shared" si="794"/>
        <v>0</v>
      </c>
      <c r="K1700" s="31">
        <f t="shared" si="794"/>
        <v>0</v>
      </c>
      <c r="L1700" s="31">
        <f t="shared" si="794"/>
        <v>0</v>
      </c>
      <c r="M1700" s="31">
        <f t="shared" si="794"/>
        <v>0</v>
      </c>
      <c r="N1700" s="31">
        <f t="shared" si="794"/>
        <v>72771792.560000002</v>
      </c>
      <c r="O1700" s="31">
        <f t="shared" si="794"/>
        <v>57959071.110000007</v>
      </c>
      <c r="P1700" s="31">
        <f t="shared" si="794"/>
        <v>70660712.079999998</v>
      </c>
      <c r="Q1700" s="31">
        <f t="shared" si="794"/>
        <v>0</v>
      </c>
      <c r="R1700" s="31">
        <f t="shared" si="794"/>
        <v>0</v>
      </c>
      <c r="S1700" s="31">
        <f t="shared" si="794"/>
        <v>0</v>
      </c>
      <c r="T1700" s="31">
        <f t="shared" si="794"/>
        <v>0</v>
      </c>
      <c r="U1700" s="31">
        <f t="shared" si="794"/>
        <v>0</v>
      </c>
      <c r="V1700" s="31">
        <f t="shared" si="794"/>
        <v>0</v>
      </c>
      <c r="W1700" s="31">
        <f t="shared" si="794"/>
        <v>0</v>
      </c>
      <c r="X1700" s="31">
        <f t="shared" si="794"/>
        <v>0</v>
      </c>
      <c r="Y1700" s="31">
        <f t="shared" si="794"/>
        <v>0</v>
      </c>
      <c r="Z1700" s="31">
        <f>SUM(M1700:Y1700)</f>
        <v>201391575.75</v>
      </c>
      <c r="AA1700" s="31">
        <f>D1700-Z1700</f>
        <v>637640424.25</v>
      </c>
      <c r="AB1700" s="37">
        <f>Z1700/D1700</f>
        <v>0.24002848014140105</v>
      </c>
      <c r="AC1700" s="32"/>
    </row>
    <row r="1701" spans="1:29" s="33" customFormat="1" ht="18" customHeight="1" x14ac:dyDescent="0.25">
      <c r="A1701" s="36" t="s">
        <v>35</v>
      </c>
      <c r="B1701" s="31">
        <f t="shared" si="793"/>
        <v>140740000</v>
      </c>
      <c r="C1701" s="31">
        <f t="shared" si="793"/>
        <v>0</v>
      </c>
      <c r="D1701" s="31">
        <f t="shared" si="793"/>
        <v>140740000</v>
      </c>
      <c r="E1701" s="31">
        <f t="shared" si="793"/>
        <v>24969357.759999998</v>
      </c>
      <c r="F1701" s="31">
        <f t="shared" si="793"/>
        <v>0</v>
      </c>
      <c r="G1701" s="31">
        <f t="shared" si="793"/>
        <v>0</v>
      </c>
      <c r="H1701" s="31">
        <f t="shared" si="793"/>
        <v>0</v>
      </c>
      <c r="I1701" s="31">
        <f t="shared" si="793"/>
        <v>0</v>
      </c>
      <c r="J1701" s="31">
        <f t="shared" si="793"/>
        <v>0</v>
      </c>
      <c r="K1701" s="31">
        <f t="shared" si="793"/>
        <v>0</v>
      </c>
      <c r="L1701" s="31">
        <f t="shared" si="793"/>
        <v>0</v>
      </c>
      <c r="M1701" s="31">
        <f t="shared" si="793"/>
        <v>0</v>
      </c>
      <c r="N1701" s="31">
        <f t="shared" si="793"/>
        <v>4502654.53</v>
      </c>
      <c r="O1701" s="31">
        <f t="shared" si="793"/>
        <v>10534747.399999999</v>
      </c>
      <c r="P1701" s="31">
        <f t="shared" si="793"/>
        <v>9931955.8300000001</v>
      </c>
      <c r="Q1701" s="31">
        <f t="shared" si="793"/>
        <v>0</v>
      </c>
      <c r="R1701" s="31">
        <f t="shared" si="794"/>
        <v>0</v>
      </c>
      <c r="S1701" s="31">
        <f t="shared" si="794"/>
        <v>0</v>
      </c>
      <c r="T1701" s="31">
        <f t="shared" si="794"/>
        <v>0</v>
      </c>
      <c r="U1701" s="31">
        <f t="shared" si="794"/>
        <v>0</v>
      </c>
      <c r="V1701" s="31">
        <f t="shared" si="794"/>
        <v>0</v>
      </c>
      <c r="W1701" s="31">
        <f t="shared" si="794"/>
        <v>0</v>
      </c>
      <c r="X1701" s="31">
        <f t="shared" si="794"/>
        <v>0</v>
      </c>
      <c r="Y1701" s="31">
        <f t="shared" si="794"/>
        <v>0</v>
      </c>
      <c r="Z1701" s="31">
        <f t="shared" ref="Z1701:Z1703" si="795">SUM(M1701:Y1701)</f>
        <v>24969357.759999998</v>
      </c>
      <c r="AA1701" s="31">
        <f>D1701-Z1701</f>
        <v>115770642.24000001</v>
      </c>
      <c r="AB1701" s="37">
        <f>Z1701/D1701</f>
        <v>0.17741479153048173</v>
      </c>
      <c r="AC1701" s="32"/>
    </row>
    <row r="1702" spans="1:29" s="33" customFormat="1" ht="18" customHeight="1" x14ac:dyDescent="0.25">
      <c r="A1702" s="36" t="s">
        <v>36</v>
      </c>
      <c r="B1702" s="31">
        <f t="shared" si="793"/>
        <v>0</v>
      </c>
      <c r="C1702" s="31">
        <f t="shared" si="793"/>
        <v>0</v>
      </c>
      <c r="D1702" s="31">
        <f t="shared" si="793"/>
        <v>0</v>
      </c>
      <c r="E1702" s="31">
        <f t="shared" si="793"/>
        <v>0</v>
      </c>
      <c r="F1702" s="31">
        <f t="shared" si="793"/>
        <v>0</v>
      </c>
      <c r="G1702" s="31">
        <f t="shared" si="793"/>
        <v>0</v>
      </c>
      <c r="H1702" s="31">
        <f t="shared" si="793"/>
        <v>0</v>
      </c>
      <c r="I1702" s="31">
        <f t="shared" si="793"/>
        <v>0</v>
      </c>
      <c r="J1702" s="31">
        <f t="shared" si="793"/>
        <v>0</v>
      </c>
      <c r="K1702" s="31">
        <f t="shared" si="793"/>
        <v>0</v>
      </c>
      <c r="L1702" s="31">
        <f t="shared" si="793"/>
        <v>0</v>
      </c>
      <c r="M1702" s="31">
        <f t="shared" si="793"/>
        <v>0</v>
      </c>
      <c r="N1702" s="31">
        <f t="shared" si="793"/>
        <v>0</v>
      </c>
      <c r="O1702" s="31">
        <f t="shared" si="793"/>
        <v>0</v>
      </c>
      <c r="P1702" s="31">
        <f t="shared" si="793"/>
        <v>0</v>
      </c>
      <c r="Q1702" s="31">
        <f t="shared" si="793"/>
        <v>0</v>
      </c>
      <c r="R1702" s="31">
        <f t="shared" si="794"/>
        <v>0</v>
      </c>
      <c r="S1702" s="31">
        <f t="shared" si="794"/>
        <v>0</v>
      </c>
      <c r="T1702" s="31">
        <f t="shared" si="794"/>
        <v>0</v>
      </c>
      <c r="U1702" s="31">
        <f t="shared" si="794"/>
        <v>0</v>
      </c>
      <c r="V1702" s="31">
        <f t="shared" si="794"/>
        <v>0</v>
      </c>
      <c r="W1702" s="31">
        <f t="shared" si="794"/>
        <v>0</v>
      </c>
      <c r="X1702" s="31">
        <f t="shared" si="794"/>
        <v>0</v>
      </c>
      <c r="Y1702" s="31">
        <f t="shared" si="794"/>
        <v>0</v>
      </c>
      <c r="Z1702" s="31">
        <f t="shared" si="79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5">
      <c r="A1703" s="36" t="s">
        <v>37</v>
      </c>
      <c r="B1703" s="31">
        <f t="shared" si="793"/>
        <v>0</v>
      </c>
      <c r="C1703" s="31">
        <f t="shared" si="793"/>
        <v>0</v>
      </c>
      <c r="D1703" s="31">
        <f t="shared" si="793"/>
        <v>0</v>
      </c>
      <c r="E1703" s="31">
        <f t="shared" si="793"/>
        <v>0</v>
      </c>
      <c r="F1703" s="31">
        <f t="shared" si="793"/>
        <v>0</v>
      </c>
      <c r="G1703" s="31">
        <f t="shared" si="793"/>
        <v>0</v>
      </c>
      <c r="H1703" s="31">
        <f t="shared" si="793"/>
        <v>0</v>
      </c>
      <c r="I1703" s="31">
        <f t="shared" si="793"/>
        <v>0</v>
      </c>
      <c r="J1703" s="31">
        <f t="shared" si="793"/>
        <v>0</v>
      </c>
      <c r="K1703" s="31">
        <f t="shared" si="793"/>
        <v>0</v>
      </c>
      <c r="L1703" s="31">
        <f t="shared" si="793"/>
        <v>0</v>
      </c>
      <c r="M1703" s="31">
        <f t="shared" si="793"/>
        <v>0</v>
      </c>
      <c r="N1703" s="31">
        <f t="shared" si="793"/>
        <v>0</v>
      </c>
      <c r="O1703" s="31">
        <f t="shared" si="793"/>
        <v>0</v>
      </c>
      <c r="P1703" s="31">
        <f t="shared" si="793"/>
        <v>0</v>
      </c>
      <c r="Q1703" s="31">
        <f t="shared" si="793"/>
        <v>0</v>
      </c>
      <c r="R1703" s="31">
        <f t="shared" si="794"/>
        <v>0</v>
      </c>
      <c r="S1703" s="31">
        <f t="shared" si="794"/>
        <v>0</v>
      </c>
      <c r="T1703" s="31">
        <f t="shared" si="794"/>
        <v>0</v>
      </c>
      <c r="U1703" s="31">
        <f t="shared" si="794"/>
        <v>0</v>
      </c>
      <c r="V1703" s="31">
        <f t="shared" si="794"/>
        <v>0</v>
      </c>
      <c r="W1703" s="31">
        <f t="shared" si="794"/>
        <v>0</v>
      </c>
      <c r="X1703" s="31">
        <f t="shared" si="794"/>
        <v>0</v>
      </c>
      <c r="Y1703" s="31">
        <f t="shared" si="794"/>
        <v>0</v>
      </c>
      <c r="Z1703" s="31">
        <f t="shared" si="79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" si="796">SUM(B1700:B1703)</f>
        <v>979772000</v>
      </c>
      <c r="C1704" s="39">
        <f t="shared" ref="C1704" si="797">SUM(C1700:C1703)</f>
        <v>-1.1641532182693481E-10</v>
      </c>
      <c r="D1704" s="39">
        <f>SUM(D1700:D1703)</f>
        <v>979772000</v>
      </c>
      <c r="E1704" s="39">
        <f t="shared" ref="E1704:AA1704" si="798">SUM(E1700:E1703)</f>
        <v>226360933.50999999</v>
      </c>
      <c r="F1704" s="39">
        <f t="shared" si="798"/>
        <v>0</v>
      </c>
      <c r="G1704" s="39">
        <f t="shared" si="798"/>
        <v>0</v>
      </c>
      <c r="H1704" s="39">
        <f t="shared" si="798"/>
        <v>0</v>
      </c>
      <c r="I1704" s="39">
        <f t="shared" si="798"/>
        <v>0</v>
      </c>
      <c r="J1704" s="39">
        <f t="shared" si="798"/>
        <v>0</v>
      </c>
      <c r="K1704" s="39">
        <f t="shared" si="798"/>
        <v>0</v>
      </c>
      <c r="L1704" s="39">
        <f t="shared" si="798"/>
        <v>0</v>
      </c>
      <c r="M1704" s="39">
        <f t="shared" si="798"/>
        <v>0</v>
      </c>
      <c r="N1704" s="39">
        <f t="shared" si="798"/>
        <v>77274447.090000004</v>
      </c>
      <c r="O1704" s="39">
        <f t="shared" si="798"/>
        <v>68493818.510000005</v>
      </c>
      <c r="P1704" s="39">
        <f t="shared" si="798"/>
        <v>80592667.909999996</v>
      </c>
      <c r="Q1704" s="39">
        <f t="shared" si="798"/>
        <v>0</v>
      </c>
      <c r="R1704" s="39">
        <f t="shared" si="798"/>
        <v>0</v>
      </c>
      <c r="S1704" s="39">
        <f t="shared" si="798"/>
        <v>0</v>
      </c>
      <c r="T1704" s="39">
        <f t="shared" si="798"/>
        <v>0</v>
      </c>
      <c r="U1704" s="39">
        <f t="shared" si="798"/>
        <v>0</v>
      </c>
      <c r="V1704" s="39">
        <f t="shared" si="798"/>
        <v>0</v>
      </c>
      <c r="W1704" s="39">
        <f t="shared" si="798"/>
        <v>0</v>
      </c>
      <c r="X1704" s="39">
        <f t="shared" si="798"/>
        <v>0</v>
      </c>
      <c r="Y1704" s="39">
        <f t="shared" si="798"/>
        <v>0</v>
      </c>
      <c r="Z1704" s="39">
        <f t="shared" si="798"/>
        <v>226360933.50999999</v>
      </c>
      <c r="AA1704" s="39">
        <f t="shared" si="798"/>
        <v>753411066.49000001</v>
      </c>
      <c r="AB1704" s="40">
        <f>Z1704/D1704</f>
        <v>0.23103429523399321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99">B1715+B1725+B1735+B1745+B1755+B1765+B1775+B1785+B1795+B1805+B1815+B1825+B1835+B1845+B1855+B1865+B1875</f>
        <v>70743000</v>
      </c>
      <c r="C1705" s="31">
        <f t="shared" si="799"/>
        <v>0</v>
      </c>
      <c r="D1705" s="31">
        <f t="shared" si="799"/>
        <v>70743000</v>
      </c>
      <c r="E1705" s="31">
        <f t="shared" si="799"/>
        <v>16415703.459999999</v>
      </c>
      <c r="F1705" s="31">
        <f t="shared" si="799"/>
        <v>0</v>
      </c>
      <c r="G1705" s="31">
        <f t="shared" si="799"/>
        <v>0</v>
      </c>
      <c r="H1705" s="31">
        <f t="shared" si="799"/>
        <v>0</v>
      </c>
      <c r="I1705" s="31">
        <f t="shared" si="799"/>
        <v>0</v>
      </c>
      <c r="J1705" s="31">
        <f t="shared" si="799"/>
        <v>0</v>
      </c>
      <c r="K1705" s="31">
        <f t="shared" si="799"/>
        <v>0</v>
      </c>
      <c r="L1705" s="31">
        <f t="shared" si="799"/>
        <v>0</v>
      </c>
      <c r="M1705" s="31">
        <f t="shared" si="799"/>
        <v>0</v>
      </c>
      <c r="N1705" s="31">
        <f t="shared" si="799"/>
        <v>3160788.08</v>
      </c>
      <c r="O1705" s="31">
        <f t="shared" si="799"/>
        <v>7187410.1600000001</v>
      </c>
      <c r="P1705" s="31">
        <f t="shared" si="799"/>
        <v>6067505.2199999997</v>
      </c>
      <c r="Q1705" s="31">
        <f t="shared" si="799"/>
        <v>0</v>
      </c>
      <c r="R1705" s="31">
        <f t="shared" si="799"/>
        <v>0</v>
      </c>
      <c r="S1705" s="31">
        <f t="shared" si="799"/>
        <v>0</v>
      </c>
      <c r="T1705" s="31">
        <f t="shared" si="799"/>
        <v>0</v>
      </c>
      <c r="U1705" s="31">
        <f t="shared" si="799"/>
        <v>0</v>
      </c>
      <c r="V1705" s="31">
        <f t="shared" si="799"/>
        <v>0</v>
      </c>
      <c r="W1705" s="31">
        <f t="shared" si="799"/>
        <v>0</v>
      </c>
      <c r="X1705" s="31">
        <f t="shared" si="799"/>
        <v>0</v>
      </c>
      <c r="Y1705" s="31">
        <f t="shared" si="799"/>
        <v>0</v>
      </c>
      <c r="Z1705" s="31">
        <f t="shared" ref="Z1705" si="800">SUM(M1705:Y1705)</f>
        <v>16415703.460000001</v>
      </c>
      <c r="AA1705" s="31">
        <f>D1705-Z1705</f>
        <v>54327296.539999999</v>
      </c>
      <c r="AB1705" s="37">
        <f>Z1705/D1705</f>
        <v>0.23204703589047682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801">B1705+B1704</f>
        <v>1050515000</v>
      </c>
      <c r="C1706" s="39">
        <f t="shared" si="801"/>
        <v>-1.1641532182693481E-10</v>
      </c>
      <c r="D1706" s="39">
        <f>D1705+D1704</f>
        <v>1050515000</v>
      </c>
      <c r="E1706" s="39">
        <f t="shared" ref="E1706:AA1706" si="802">E1705+E1704</f>
        <v>242776636.97</v>
      </c>
      <c r="F1706" s="39">
        <f t="shared" si="802"/>
        <v>0</v>
      </c>
      <c r="G1706" s="39">
        <f t="shared" si="802"/>
        <v>0</v>
      </c>
      <c r="H1706" s="39">
        <f t="shared" si="802"/>
        <v>0</v>
      </c>
      <c r="I1706" s="39">
        <f t="shared" si="802"/>
        <v>0</v>
      </c>
      <c r="J1706" s="39">
        <f t="shared" si="802"/>
        <v>0</v>
      </c>
      <c r="K1706" s="39">
        <f t="shared" si="802"/>
        <v>0</v>
      </c>
      <c r="L1706" s="39">
        <f t="shared" si="802"/>
        <v>0</v>
      </c>
      <c r="M1706" s="39">
        <f t="shared" si="802"/>
        <v>0</v>
      </c>
      <c r="N1706" s="39">
        <f t="shared" si="802"/>
        <v>80435235.170000002</v>
      </c>
      <c r="O1706" s="39">
        <f t="shared" si="802"/>
        <v>75681228.670000002</v>
      </c>
      <c r="P1706" s="39">
        <f t="shared" si="802"/>
        <v>86660173.129999995</v>
      </c>
      <c r="Q1706" s="39">
        <f t="shared" si="802"/>
        <v>0</v>
      </c>
      <c r="R1706" s="39">
        <f t="shared" si="802"/>
        <v>0</v>
      </c>
      <c r="S1706" s="39">
        <f t="shared" si="802"/>
        <v>0</v>
      </c>
      <c r="T1706" s="39">
        <f t="shared" si="802"/>
        <v>0</v>
      </c>
      <c r="U1706" s="39">
        <f t="shared" si="802"/>
        <v>0</v>
      </c>
      <c r="V1706" s="39">
        <f t="shared" si="802"/>
        <v>0</v>
      </c>
      <c r="W1706" s="39">
        <f t="shared" si="802"/>
        <v>0</v>
      </c>
      <c r="X1706" s="39">
        <f t="shared" si="802"/>
        <v>0</v>
      </c>
      <c r="Y1706" s="39">
        <f t="shared" si="802"/>
        <v>0</v>
      </c>
      <c r="Z1706" s="39">
        <f t="shared" si="802"/>
        <v>242776636.97</v>
      </c>
      <c r="AA1706" s="39">
        <f t="shared" si="802"/>
        <v>807738363.02999997</v>
      </c>
      <c r="AB1706" s="40">
        <f>Z1706/D1706</f>
        <v>0.23110249446223996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3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5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5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3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5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3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5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3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804">SUM(B1710:B1713)</f>
        <v>0</v>
      </c>
      <c r="C1714" s="39">
        <f t="shared" si="804"/>
        <v>0</v>
      </c>
      <c r="D1714" s="39">
        <f t="shared" si="804"/>
        <v>0</v>
      </c>
      <c r="E1714" s="39">
        <f t="shared" si="804"/>
        <v>0</v>
      </c>
      <c r="F1714" s="39">
        <f t="shared" si="804"/>
        <v>0</v>
      </c>
      <c r="G1714" s="39">
        <f t="shared" si="804"/>
        <v>0</v>
      </c>
      <c r="H1714" s="39">
        <f t="shared" si="804"/>
        <v>0</v>
      </c>
      <c r="I1714" s="39">
        <f t="shared" si="804"/>
        <v>0</v>
      </c>
      <c r="J1714" s="39">
        <f t="shared" si="804"/>
        <v>0</v>
      </c>
      <c r="K1714" s="39">
        <f t="shared" si="804"/>
        <v>0</v>
      </c>
      <c r="L1714" s="39">
        <f t="shared" si="804"/>
        <v>0</v>
      </c>
      <c r="M1714" s="39">
        <f t="shared" si="804"/>
        <v>0</v>
      </c>
      <c r="N1714" s="39">
        <f t="shared" si="804"/>
        <v>0</v>
      </c>
      <c r="O1714" s="39">
        <f t="shared" si="804"/>
        <v>0</v>
      </c>
      <c r="P1714" s="39">
        <f t="shared" si="804"/>
        <v>0</v>
      </c>
      <c r="Q1714" s="39">
        <f t="shared" si="804"/>
        <v>0</v>
      </c>
      <c r="R1714" s="39">
        <f t="shared" si="804"/>
        <v>0</v>
      </c>
      <c r="S1714" s="39">
        <f t="shared" si="804"/>
        <v>0</v>
      </c>
      <c r="T1714" s="39">
        <f t="shared" si="804"/>
        <v>0</v>
      </c>
      <c r="U1714" s="39">
        <f t="shared" si="804"/>
        <v>0</v>
      </c>
      <c r="V1714" s="39">
        <f t="shared" si="804"/>
        <v>0</v>
      </c>
      <c r="W1714" s="39">
        <f t="shared" si="804"/>
        <v>0</v>
      </c>
      <c r="X1714" s="39">
        <f t="shared" si="804"/>
        <v>0</v>
      </c>
      <c r="Y1714" s="39">
        <f t="shared" si="804"/>
        <v>0</v>
      </c>
      <c r="Z1714" s="39">
        <f t="shared" si="804"/>
        <v>0</v>
      </c>
      <c r="AA1714" s="39">
        <f t="shared" si="804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5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806">B1715+B1714</f>
        <v>0</v>
      </c>
      <c r="C1716" s="39">
        <f t="shared" si="806"/>
        <v>0</v>
      </c>
      <c r="D1716" s="39">
        <f t="shared" si="806"/>
        <v>0</v>
      </c>
      <c r="E1716" s="39">
        <f t="shared" si="806"/>
        <v>0</v>
      </c>
      <c r="F1716" s="39">
        <f t="shared" si="806"/>
        <v>0</v>
      </c>
      <c r="G1716" s="39">
        <f t="shared" si="806"/>
        <v>0</v>
      </c>
      <c r="H1716" s="39">
        <f t="shared" si="806"/>
        <v>0</v>
      </c>
      <c r="I1716" s="39">
        <f t="shared" si="806"/>
        <v>0</v>
      </c>
      <c r="J1716" s="39">
        <f t="shared" si="806"/>
        <v>0</v>
      </c>
      <c r="K1716" s="39">
        <f t="shared" si="806"/>
        <v>0</v>
      </c>
      <c r="L1716" s="39">
        <f t="shared" si="806"/>
        <v>0</v>
      </c>
      <c r="M1716" s="39">
        <f t="shared" si="806"/>
        <v>0</v>
      </c>
      <c r="N1716" s="39">
        <f t="shared" si="806"/>
        <v>0</v>
      </c>
      <c r="O1716" s="39">
        <f t="shared" si="806"/>
        <v>0</v>
      </c>
      <c r="P1716" s="39">
        <f t="shared" si="806"/>
        <v>0</v>
      </c>
      <c r="Q1716" s="39">
        <f t="shared" si="806"/>
        <v>0</v>
      </c>
      <c r="R1716" s="39">
        <f t="shared" si="806"/>
        <v>0</v>
      </c>
      <c r="S1716" s="39">
        <f t="shared" si="806"/>
        <v>0</v>
      </c>
      <c r="T1716" s="39">
        <f t="shared" si="806"/>
        <v>0</v>
      </c>
      <c r="U1716" s="39">
        <f t="shared" si="806"/>
        <v>0</v>
      </c>
      <c r="V1716" s="39">
        <f t="shared" si="806"/>
        <v>0</v>
      </c>
      <c r="W1716" s="39">
        <f t="shared" si="806"/>
        <v>0</v>
      </c>
      <c r="X1716" s="39">
        <f t="shared" si="806"/>
        <v>0</v>
      </c>
      <c r="Y1716" s="39">
        <f t="shared" si="806"/>
        <v>0</v>
      </c>
      <c r="Z1716" s="39">
        <f t="shared" si="806"/>
        <v>0</v>
      </c>
      <c r="AA1716" s="39">
        <f t="shared" si="806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3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5">
      <c r="A1720" s="36" t="s">
        <v>34</v>
      </c>
      <c r="B1720" s="31">
        <f>[1]consoCURRENT!E38655</f>
        <v>84247000</v>
      </c>
      <c r="C1720" s="31">
        <f>[1]consoCURRENT!F38655</f>
        <v>0</v>
      </c>
      <c r="D1720" s="31">
        <f>[1]consoCURRENT!G38655</f>
        <v>84247000</v>
      </c>
      <c r="E1720" s="31">
        <f>[1]consoCURRENT!H38655</f>
        <v>20112982.169999998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7171104.0900000008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20112982.169999998</v>
      </c>
      <c r="AA1720" s="31">
        <f>D1720-Z1720</f>
        <v>64134017.829999998</v>
      </c>
      <c r="AB1720" s="37">
        <f t="shared" ref="AB1720" si="807">Z1720/D1720</f>
        <v>0.23873825975999144</v>
      </c>
      <c r="AC1720" s="32"/>
    </row>
    <row r="1721" spans="1:29" s="33" customFormat="1" ht="18" customHeight="1" x14ac:dyDescent="0.25">
      <c r="A1721" s="36" t="s">
        <v>35</v>
      </c>
      <c r="B1721" s="31">
        <f>[1]consoCURRENT!E38768</f>
        <v>13944000</v>
      </c>
      <c r="C1721" s="31">
        <f>[1]consoCURRENT!F38768</f>
        <v>0</v>
      </c>
      <c r="D1721" s="31">
        <f>[1]consoCURRENT!G38768</f>
        <v>13944000</v>
      </c>
      <c r="E1721" s="31">
        <f>[1]consoCURRENT!H38768</f>
        <v>1544642.9899999998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11249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08">SUM(M1721:Y1721)</f>
        <v>1544642.9899999998</v>
      </c>
      <c r="AA1721" s="31">
        <f>D1721-Z1721</f>
        <v>12399357.01</v>
      </c>
      <c r="AB1721" s="37">
        <f>Z1721/D1721</f>
        <v>0.11077474110728627</v>
      </c>
      <c r="AC1721" s="32"/>
    </row>
    <row r="1722" spans="1:29" s="33" customFormat="1" ht="18" customHeight="1" x14ac:dyDescent="0.25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0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5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0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809">SUM(B1720:B1723)</f>
        <v>98191000</v>
      </c>
      <c r="C1724" s="39">
        <f t="shared" si="809"/>
        <v>0</v>
      </c>
      <c r="D1724" s="39">
        <f t="shared" si="809"/>
        <v>98191000</v>
      </c>
      <c r="E1724" s="39">
        <f t="shared" si="809"/>
        <v>21657625.159999996</v>
      </c>
      <c r="F1724" s="39">
        <f t="shared" si="809"/>
        <v>0</v>
      </c>
      <c r="G1724" s="39">
        <f t="shared" si="809"/>
        <v>0</v>
      </c>
      <c r="H1724" s="39">
        <f t="shared" si="809"/>
        <v>0</v>
      </c>
      <c r="I1724" s="39">
        <f t="shared" si="809"/>
        <v>0</v>
      </c>
      <c r="J1724" s="39">
        <f t="shared" si="809"/>
        <v>0</v>
      </c>
      <c r="K1724" s="39">
        <f t="shared" si="809"/>
        <v>0</v>
      </c>
      <c r="L1724" s="39">
        <f t="shared" si="809"/>
        <v>0</v>
      </c>
      <c r="M1724" s="39">
        <f t="shared" si="809"/>
        <v>0</v>
      </c>
      <c r="N1724" s="39">
        <f t="shared" si="809"/>
        <v>5400822.1799999997</v>
      </c>
      <c r="O1724" s="39">
        <f t="shared" si="809"/>
        <v>9074449.8899999987</v>
      </c>
      <c r="P1724" s="39">
        <f t="shared" si="809"/>
        <v>7182353.0900000008</v>
      </c>
      <c r="Q1724" s="39">
        <f t="shared" si="809"/>
        <v>0</v>
      </c>
      <c r="R1724" s="39">
        <f t="shared" si="809"/>
        <v>0</v>
      </c>
      <c r="S1724" s="39">
        <f t="shared" si="809"/>
        <v>0</v>
      </c>
      <c r="T1724" s="39">
        <f t="shared" si="809"/>
        <v>0</v>
      </c>
      <c r="U1724" s="39">
        <f t="shared" si="809"/>
        <v>0</v>
      </c>
      <c r="V1724" s="39">
        <f t="shared" si="809"/>
        <v>0</v>
      </c>
      <c r="W1724" s="39">
        <f t="shared" si="809"/>
        <v>0</v>
      </c>
      <c r="X1724" s="39">
        <f t="shared" si="809"/>
        <v>0</v>
      </c>
      <c r="Y1724" s="39">
        <f t="shared" si="809"/>
        <v>0</v>
      </c>
      <c r="Z1724" s="39">
        <f t="shared" si="809"/>
        <v>21657625.159999996</v>
      </c>
      <c r="AA1724" s="39">
        <f t="shared" si="809"/>
        <v>76533374.840000004</v>
      </c>
      <c r="AB1724" s="40">
        <f>Z1724/D1724</f>
        <v>0.22056629589269888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7112000</v>
      </c>
      <c r="C1725" s="31">
        <f>[1]consoCURRENT!F38807</f>
        <v>0</v>
      </c>
      <c r="D1725" s="31">
        <f>[1]consoCURRENT!G38807</f>
        <v>7112000</v>
      </c>
      <c r="E1725" s="31">
        <f>[1]consoCURRENT!H38807</f>
        <v>1227177.79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0">SUM(M1725:Y1725)</f>
        <v>1227177.79</v>
      </c>
      <c r="AA1725" s="31">
        <f>D1725-Z1725</f>
        <v>5884822.21</v>
      </c>
      <c r="AB1725" s="37">
        <f t="shared" ref="AB1725" si="811">Z1725/D1725</f>
        <v>0.17255030793025872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12">B1725+B1724</f>
        <v>105303000</v>
      </c>
      <c r="C1726" s="39">
        <f t="shared" si="812"/>
        <v>0</v>
      </c>
      <c r="D1726" s="39">
        <f t="shared" si="812"/>
        <v>105303000</v>
      </c>
      <c r="E1726" s="39">
        <f t="shared" si="812"/>
        <v>22884802.949999996</v>
      </c>
      <c r="F1726" s="39">
        <f t="shared" si="812"/>
        <v>0</v>
      </c>
      <c r="G1726" s="39">
        <f t="shared" si="812"/>
        <v>0</v>
      </c>
      <c r="H1726" s="39">
        <f t="shared" si="812"/>
        <v>0</v>
      </c>
      <c r="I1726" s="39">
        <f t="shared" si="812"/>
        <v>0</v>
      </c>
      <c r="J1726" s="39">
        <f t="shared" si="812"/>
        <v>0</v>
      </c>
      <c r="K1726" s="39">
        <f t="shared" si="812"/>
        <v>0</v>
      </c>
      <c r="L1726" s="39">
        <f t="shared" si="812"/>
        <v>0</v>
      </c>
      <c r="M1726" s="39">
        <f t="shared" si="812"/>
        <v>0</v>
      </c>
      <c r="N1726" s="39">
        <f t="shared" si="812"/>
        <v>5400822.1799999997</v>
      </c>
      <c r="O1726" s="39">
        <f t="shared" si="812"/>
        <v>10301627.68</v>
      </c>
      <c r="P1726" s="39">
        <f t="shared" si="812"/>
        <v>7182353.0900000008</v>
      </c>
      <c r="Q1726" s="39">
        <f t="shared" si="812"/>
        <v>0</v>
      </c>
      <c r="R1726" s="39">
        <f t="shared" si="812"/>
        <v>0</v>
      </c>
      <c r="S1726" s="39">
        <f t="shared" si="812"/>
        <v>0</v>
      </c>
      <c r="T1726" s="39">
        <f t="shared" si="812"/>
        <v>0</v>
      </c>
      <c r="U1726" s="39">
        <f t="shared" si="812"/>
        <v>0</v>
      </c>
      <c r="V1726" s="39">
        <f t="shared" si="812"/>
        <v>0</v>
      </c>
      <c r="W1726" s="39">
        <f t="shared" si="812"/>
        <v>0</v>
      </c>
      <c r="X1726" s="39">
        <f t="shared" si="812"/>
        <v>0</v>
      </c>
      <c r="Y1726" s="39">
        <f t="shared" si="812"/>
        <v>0</v>
      </c>
      <c r="Z1726" s="39">
        <f t="shared" si="812"/>
        <v>22884802.949999996</v>
      </c>
      <c r="AA1726" s="39">
        <f t="shared" si="812"/>
        <v>82418197.049999997</v>
      </c>
      <c r="AB1726" s="40">
        <f>Z1726/D1726</f>
        <v>0.21732337112902761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3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5">
      <c r="A1730" s="36" t="s">
        <v>34</v>
      </c>
      <c r="B1730" s="31">
        <f>[1]consoCURRENT!E38868</f>
        <v>49994000</v>
      </c>
      <c r="C1730" s="31">
        <f>[1]consoCURRENT!F38868</f>
        <v>0</v>
      </c>
      <c r="D1730" s="31">
        <f>[1]consoCURRENT!G38868</f>
        <v>49994000</v>
      </c>
      <c r="E1730" s="31">
        <f>[1]consoCURRENT!H38868</f>
        <v>10149850.880000001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3943412.06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10149850.880000001</v>
      </c>
      <c r="AA1730" s="31">
        <f>D1730-Z1730</f>
        <v>39844149.119999997</v>
      </c>
      <c r="AB1730" s="37">
        <f t="shared" ref="AB1730" si="813">Z1730/D1730</f>
        <v>0.20302138016561988</v>
      </c>
      <c r="AC1730" s="32"/>
    </row>
    <row r="1731" spans="1:29" s="33" customFormat="1" ht="18" customHeight="1" x14ac:dyDescent="0.25">
      <c r="A1731" s="36" t="s">
        <v>35</v>
      </c>
      <c r="B1731" s="31">
        <f>[1]consoCURRENT!E38981</f>
        <v>7696000</v>
      </c>
      <c r="C1731" s="31">
        <f>[1]consoCURRENT!F38981</f>
        <v>0</v>
      </c>
      <c r="D1731" s="31">
        <f>[1]consoCURRENT!G38981</f>
        <v>7696000</v>
      </c>
      <c r="E1731" s="31">
        <f>[1]consoCURRENT!H38981</f>
        <v>2519787.56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824894.3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4">SUM(M1731:Y1731)</f>
        <v>2519787.56</v>
      </c>
      <c r="AA1731" s="31">
        <f>D1731-Z1731</f>
        <v>5176212.4399999995</v>
      </c>
      <c r="AB1731" s="37">
        <f>Z1731/D1731</f>
        <v>0.32741522349272351</v>
      </c>
      <c r="AC1731" s="32"/>
    </row>
    <row r="1732" spans="1:29" s="33" customFormat="1" ht="18" customHeight="1" x14ac:dyDescent="0.25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5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15">SUM(B1730:B1733)</f>
        <v>57690000</v>
      </c>
      <c r="C1734" s="39">
        <f t="shared" si="815"/>
        <v>0</v>
      </c>
      <c r="D1734" s="39">
        <f t="shared" si="815"/>
        <v>57690000</v>
      </c>
      <c r="E1734" s="39">
        <f t="shared" si="815"/>
        <v>12669638.440000001</v>
      </c>
      <c r="F1734" s="39">
        <f t="shared" si="815"/>
        <v>0</v>
      </c>
      <c r="G1734" s="39">
        <f t="shared" si="815"/>
        <v>0</v>
      </c>
      <c r="H1734" s="39">
        <f t="shared" si="815"/>
        <v>0</v>
      </c>
      <c r="I1734" s="39">
        <f t="shared" si="815"/>
        <v>0</v>
      </c>
      <c r="J1734" s="39">
        <f t="shared" si="815"/>
        <v>0</v>
      </c>
      <c r="K1734" s="39">
        <f t="shared" si="815"/>
        <v>0</v>
      </c>
      <c r="L1734" s="39">
        <f t="shared" si="815"/>
        <v>0</v>
      </c>
      <c r="M1734" s="39">
        <f t="shared" si="815"/>
        <v>0</v>
      </c>
      <c r="N1734" s="39">
        <f t="shared" si="815"/>
        <v>3507452.14</v>
      </c>
      <c r="O1734" s="39">
        <f t="shared" si="815"/>
        <v>4393879.9400000004</v>
      </c>
      <c r="P1734" s="39">
        <f t="shared" si="815"/>
        <v>4768306.3600000003</v>
      </c>
      <c r="Q1734" s="39">
        <f t="shared" si="815"/>
        <v>0</v>
      </c>
      <c r="R1734" s="39">
        <f t="shared" si="815"/>
        <v>0</v>
      </c>
      <c r="S1734" s="39">
        <f t="shared" si="815"/>
        <v>0</v>
      </c>
      <c r="T1734" s="39">
        <f t="shared" si="815"/>
        <v>0</v>
      </c>
      <c r="U1734" s="39">
        <f t="shared" si="815"/>
        <v>0</v>
      </c>
      <c r="V1734" s="39">
        <f t="shared" si="815"/>
        <v>0</v>
      </c>
      <c r="W1734" s="39">
        <f t="shared" si="815"/>
        <v>0</v>
      </c>
      <c r="X1734" s="39">
        <f t="shared" si="815"/>
        <v>0</v>
      </c>
      <c r="Y1734" s="39">
        <f t="shared" si="815"/>
        <v>0</v>
      </c>
      <c r="Z1734" s="39">
        <f t="shared" si="815"/>
        <v>12669638.440000001</v>
      </c>
      <c r="AA1734" s="39">
        <f t="shared" si="815"/>
        <v>45020361.559999995</v>
      </c>
      <c r="AB1734" s="40">
        <f>Z1734/D1734</f>
        <v>0.21961585092737046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4206000</v>
      </c>
      <c r="C1735" s="31">
        <f>[1]consoCURRENT!F39020</f>
        <v>0</v>
      </c>
      <c r="D1735" s="31">
        <f>[1]consoCURRENT!G39020</f>
        <v>4206000</v>
      </c>
      <c r="E1735" s="31">
        <f>[1]consoCURRENT!H39020</f>
        <v>1040124.22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369394.66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16">SUM(M1735:Y1735)</f>
        <v>1040124.22</v>
      </c>
      <c r="AA1735" s="31">
        <f>D1735-Z1735</f>
        <v>3165875.7800000003</v>
      </c>
      <c r="AB1735" s="37">
        <f t="shared" ref="AB1735" si="817">Z1735/D1735</f>
        <v>0.24729534474560153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18">B1735+B1734</f>
        <v>61896000</v>
      </c>
      <c r="C1736" s="39">
        <f t="shared" si="818"/>
        <v>0</v>
      </c>
      <c r="D1736" s="39">
        <f t="shared" si="818"/>
        <v>61896000</v>
      </c>
      <c r="E1736" s="39">
        <f t="shared" si="818"/>
        <v>13709762.660000002</v>
      </c>
      <c r="F1736" s="39">
        <f t="shared" si="818"/>
        <v>0</v>
      </c>
      <c r="G1736" s="39">
        <f t="shared" si="818"/>
        <v>0</v>
      </c>
      <c r="H1736" s="39">
        <f t="shared" si="818"/>
        <v>0</v>
      </c>
      <c r="I1736" s="39">
        <f t="shared" si="818"/>
        <v>0</v>
      </c>
      <c r="J1736" s="39">
        <f t="shared" si="818"/>
        <v>0</v>
      </c>
      <c r="K1736" s="39">
        <f t="shared" si="818"/>
        <v>0</v>
      </c>
      <c r="L1736" s="39">
        <f t="shared" si="818"/>
        <v>0</v>
      </c>
      <c r="M1736" s="39">
        <f t="shared" si="818"/>
        <v>0</v>
      </c>
      <c r="N1736" s="39">
        <f t="shared" si="818"/>
        <v>3845099.2600000002</v>
      </c>
      <c r="O1736" s="39">
        <f t="shared" si="818"/>
        <v>4726962.3800000008</v>
      </c>
      <c r="P1736" s="39">
        <f t="shared" si="818"/>
        <v>5137701.0200000005</v>
      </c>
      <c r="Q1736" s="39">
        <f t="shared" si="818"/>
        <v>0</v>
      </c>
      <c r="R1736" s="39">
        <f t="shared" si="818"/>
        <v>0</v>
      </c>
      <c r="S1736" s="39">
        <f t="shared" si="818"/>
        <v>0</v>
      </c>
      <c r="T1736" s="39">
        <f t="shared" si="818"/>
        <v>0</v>
      </c>
      <c r="U1736" s="39">
        <f t="shared" si="818"/>
        <v>0</v>
      </c>
      <c r="V1736" s="39">
        <f t="shared" si="818"/>
        <v>0</v>
      </c>
      <c r="W1736" s="39">
        <f t="shared" si="818"/>
        <v>0</v>
      </c>
      <c r="X1736" s="39">
        <f t="shared" si="818"/>
        <v>0</v>
      </c>
      <c r="Y1736" s="39">
        <f t="shared" si="818"/>
        <v>0</v>
      </c>
      <c r="Z1736" s="39">
        <f t="shared" si="818"/>
        <v>13709762.660000002</v>
      </c>
      <c r="AA1736" s="39">
        <f t="shared" si="818"/>
        <v>48186237.339999996</v>
      </c>
      <c r="AB1736" s="40">
        <f>Z1736/D1736</f>
        <v>0.22149674712420839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3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5">
      <c r="A1740" s="36" t="s">
        <v>34</v>
      </c>
      <c r="B1740" s="31">
        <f>[1]consoCURRENT!E39081</f>
        <v>43097000</v>
      </c>
      <c r="C1740" s="31">
        <f>[1]consoCURRENT!F39081</f>
        <v>0</v>
      </c>
      <c r="D1740" s="31">
        <f>[1]consoCURRENT!G39081</f>
        <v>43097000</v>
      </c>
      <c r="E1740" s="31">
        <f>[1]consoCURRENT!H39081</f>
        <v>9157230.7599999998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3388168.2699999996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9157230.7599999998</v>
      </c>
      <c r="AA1740" s="31">
        <f>D1740-Z1740</f>
        <v>33939769.240000002</v>
      </c>
      <c r="AB1740" s="37">
        <f t="shared" ref="AB1740" si="819">Z1740/D1740</f>
        <v>0.21247954057126944</v>
      </c>
      <c r="AC1740" s="32"/>
    </row>
    <row r="1741" spans="1:29" s="33" customFormat="1" ht="18" customHeight="1" x14ac:dyDescent="0.25">
      <c r="A1741" s="36" t="s">
        <v>35</v>
      </c>
      <c r="B1741" s="31">
        <f>[1]consoCURRENT!E39194</f>
        <v>6912000</v>
      </c>
      <c r="C1741" s="31">
        <f>[1]consoCURRENT!F39194</f>
        <v>0</v>
      </c>
      <c r="D1741" s="31">
        <f>[1]consoCURRENT!G39194</f>
        <v>6912000</v>
      </c>
      <c r="E1741" s="31">
        <f>[1]consoCURRENT!H39194</f>
        <v>1287343.8399999999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467744.27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0">SUM(M1741:Y1741)</f>
        <v>1287343.8400000001</v>
      </c>
      <c r="AA1741" s="31">
        <f>D1741-Z1741</f>
        <v>5624656.1600000001</v>
      </c>
      <c r="AB1741" s="37">
        <f>Z1741/D1741</f>
        <v>0.18624766203703705</v>
      </c>
      <c r="AC1741" s="32"/>
    </row>
    <row r="1742" spans="1:29" s="33" customFormat="1" ht="18" customHeight="1" x14ac:dyDescent="0.25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20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5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0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21">SUM(B1740:B1743)</f>
        <v>50009000</v>
      </c>
      <c r="C1744" s="39">
        <f t="shared" si="821"/>
        <v>0</v>
      </c>
      <c r="D1744" s="39">
        <f t="shared" si="821"/>
        <v>50009000</v>
      </c>
      <c r="E1744" s="39">
        <f t="shared" si="821"/>
        <v>10444574.6</v>
      </c>
      <c r="F1744" s="39">
        <f t="shared" si="821"/>
        <v>0</v>
      </c>
      <c r="G1744" s="39">
        <f t="shared" si="821"/>
        <v>0</v>
      </c>
      <c r="H1744" s="39">
        <f t="shared" si="821"/>
        <v>0</v>
      </c>
      <c r="I1744" s="39">
        <f t="shared" si="821"/>
        <v>0</v>
      </c>
      <c r="J1744" s="39">
        <f t="shared" si="821"/>
        <v>0</v>
      </c>
      <c r="K1744" s="39">
        <f t="shared" si="821"/>
        <v>0</v>
      </c>
      <c r="L1744" s="39">
        <f t="shared" si="821"/>
        <v>0</v>
      </c>
      <c r="M1744" s="39">
        <f t="shared" si="821"/>
        <v>0</v>
      </c>
      <c r="N1744" s="39">
        <f t="shared" si="821"/>
        <v>3049925.3499999996</v>
      </c>
      <c r="O1744" s="39">
        <f t="shared" si="821"/>
        <v>3538736.71</v>
      </c>
      <c r="P1744" s="39">
        <f t="shared" si="821"/>
        <v>3855912.5399999996</v>
      </c>
      <c r="Q1744" s="39">
        <f t="shared" si="821"/>
        <v>0</v>
      </c>
      <c r="R1744" s="39">
        <f t="shared" si="821"/>
        <v>0</v>
      </c>
      <c r="S1744" s="39">
        <f t="shared" si="821"/>
        <v>0</v>
      </c>
      <c r="T1744" s="39">
        <f t="shared" si="821"/>
        <v>0</v>
      </c>
      <c r="U1744" s="39">
        <f t="shared" si="821"/>
        <v>0</v>
      </c>
      <c r="V1744" s="39">
        <f t="shared" si="821"/>
        <v>0</v>
      </c>
      <c r="W1744" s="39">
        <f t="shared" si="821"/>
        <v>0</v>
      </c>
      <c r="X1744" s="39">
        <f t="shared" si="821"/>
        <v>0</v>
      </c>
      <c r="Y1744" s="39">
        <f t="shared" si="821"/>
        <v>0</v>
      </c>
      <c r="Z1744" s="39">
        <f t="shared" si="821"/>
        <v>10444574.6</v>
      </c>
      <c r="AA1744" s="39">
        <f t="shared" si="821"/>
        <v>39564425.400000006</v>
      </c>
      <c r="AB1744" s="40">
        <f>Z1744/D1744</f>
        <v>0.20885389829830631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3718000</v>
      </c>
      <c r="C1745" s="31">
        <f>[1]consoCURRENT!F39233</f>
        <v>0</v>
      </c>
      <c r="D1745" s="31">
        <f>[1]consoCURRENT!G39233</f>
        <v>3718000</v>
      </c>
      <c r="E1745" s="31">
        <f>[1]consoCURRENT!H39233</f>
        <v>613036.23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-13982.060000000001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2">SUM(M1745:Y1745)</f>
        <v>613036.23</v>
      </c>
      <c r="AA1745" s="31">
        <f>D1745-Z1745</f>
        <v>3104963.77</v>
      </c>
      <c r="AB1745" s="37">
        <f t="shared" ref="AB1745" si="823">Z1745/D1745</f>
        <v>0.16488333243679398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24">B1745+B1744</f>
        <v>53727000</v>
      </c>
      <c r="C1746" s="39">
        <f t="shared" si="824"/>
        <v>0</v>
      </c>
      <c r="D1746" s="39">
        <f t="shared" si="824"/>
        <v>53727000</v>
      </c>
      <c r="E1746" s="39">
        <f t="shared" si="824"/>
        <v>11057610.83</v>
      </c>
      <c r="F1746" s="39">
        <f t="shared" si="824"/>
        <v>0</v>
      </c>
      <c r="G1746" s="39">
        <f t="shared" si="824"/>
        <v>0</v>
      </c>
      <c r="H1746" s="39">
        <f t="shared" si="824"/>
        <v>0</v>
      </c>
      <c r="I1746" s="39">
        <f t="shared" si="824"/>
        <v>0</v>
      </c>
      <c r="J1746" s="39">
        <f t="shared" si="824"/>
        <v>0</v>
      </c>
      <c r="K1746" s="39">
        <f t="shared" si="824"/>
        <v>0</v>
      </c>
      <c r="L1746" s="39">
        <f t="shared" si="824"/>
        <v>0</v>
      </c>
      <c r="M1746" s="39">
        <f t="shared" si="824"/>
        <v>0</v>
      </c>
      <c r="N1746" s="39">
        <f t="shared" si="824"/>
        <v>3049925.3499999996</v>
      </c>
      <c r="O1746" s="39">
        <f t="shared" si="824"/>
        <v>4165755</v>
      </c>
      <c r="P1746" s="39">
        <f t="shared" si="824"/>
        <v>3841930.4799999995</v>
      </c>
      <c r="Q1746" s="39">
        <f t="shared" si="824"/>
        <v>0</v>
      </c>
      <c r="R1746" s="39">
        <f t="shared" si="824"/>
        <v>0</v>
      </c>
      <c r="S1746" s="39">
        <f t="shared" si="824"/>
        <v>0</v>
      </c>
      <c r="T1746" s="39">
        <f t="shared" si="824"/>
        <v>0</v>
      </c>
      <c r="U1746" s="39">
        <f t="shared" si="824"/>
        <v>0</v>
      </c>
      <c r="V1746" s="39">
        <f t="shared" si="824"/>
        <v>0</v>
      </c>
      <c r="W1746" s="39">
        <f t="shared" si="824"/>
        <v>0</v>
      </c>
      <c r="X1746" s="39">
        <f t="shared" si="824"/>
        <v>0</v>
      </c>
      <c r="Y1746" s="39">
        <f t="shared" si="824"/>
        <v>0</v>
      </c>
      <c r="Z1746" s="39">
        <f t="shared" si="824"/>
        <v>11057610.83</v>
      </c>
      <c r="AA1746" s="39">
        <f t="shared" si="824"/>
        <v>42669389.170000009</v>
      </c>
      <c r="AB1746" s="40">
        <f>Z1746/D1746</f>
        <v>0.20581106017458634</v>
      </c>
      <c r="AC1746" s="42"/>
    </row>
    <row r="1747" spans="1:29" s="33" customFormat="1" ht="10.8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8" customHeight="1" x14ac:dyDescent="0.3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3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5">
      <c r="A1750" s="36" t="s">
        <v>34</v>
      </c>
      <c r="B1750" s="31">
        <f>[1]consoCURRENT!E39294</f>
        <v>40286000</v>
      </c>
      <c r="C1750" s="31">
        <f>[1]consoCURRENT!F39294</f>
        <v>0</v>
      </c>
      <c r="D1750" s="31">
        <f>[1]consoCURRENT!G39294</f>
        <v>40286000</v>
      </c>
      <c r="E1750" s="31">
        <f>[1]consoCURRENT!H39294</f>
        <v>9782851.370000001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3902357.1200000006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9782851.370000001</v>
      </c>
      <c r="AA1750" s="31">
        <f>D1750-Z1750</f>
        <v>30503148.629999999</v>
      </c>
      <c r="AB1750" s="37">
        <f t="shared" ref="AB1750" si="825">Z1750/D1750</f>
        <v>0.24283501390061066</v>
      </c>
      <c r="AC1750" s="32"/>
    </row>
    <row r="1751" spans="1:29" s="33" customFormat="1" ht="18" customHeight="1" x14ac:dyDescent="0.25">
      <c r="A1751" s="36" t="s">
        <v>35</v>
      </c>
      <c r="B1751" s="31">
        <f>[1]consoCURRENT!E39407</f>
        <v>10722000</v>
      </c>
      <c r="C1751" s="31">
        <f>[1]consoCURRENT!F39407</f>
        <v>0</v>
      </c>
      <c r="D1751" s="31">
        <f>[1]consoCURRENT!G39407</f>
        <v>10722000</v>
      </c>
      <c r="E1751" s="31">
        <f>[1]consoCURRENT!H39407</f>
        <v>1936758.61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166654.5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26">SUM(M1751:Y1751)</f>
        <v>1936758.61</v>
      </c>
      <c r="AA1751" s="31">
        <f>D1751-Z1751</f>
        <v>8785241.3900000006</v>
      </c>
      <c r="AB1751" s="37">
        <f>Z1751/D1751</f>
        <v>0.18063408039544862</v>
      </c>
      <c r="AC1751" s="32"/>
    </row>
    <row r="1752" spans="1:29" s="33" customFormat="1" ht="18" customHeight="1" x14ac:dyDescent="0.25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26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5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26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27">SUM(B1750:B1753)</f>
        <v>51008000</v>
      </c>
      <c r="C1754" s="39">
        <f t="shared" si="827"/>
        <v>0</v>
      </c>
      <c r="D1754" s="39">
        <f t="shared" si="827"/>
        <v>51008000</v>
      </c>
      <c r="E1754" s="39">
        <f t="shared" si="827"/>
        <v>11719609.98</v>
      </c>
      <c r="F1754" s="39">
        <f t="shared" si="827"/>
        <v>0</v>
      </c>
      <c r="G1754" s="39">
        <f t="shared" si="827"/>
        <v>0</v>
      </c>
      <c r="H1754" s="39">
        <f t="shared" si="827"/>
        <v>0</v>
      </c>
      <c r="I1754" s="39">
        <f t="shared" si="827"/>
        <v>0</v>
      </c>
      <c r="J1754" s="39">
        <f t="shared" si="827"/>
        <v>0</v>
      </c>
      <c r="K1754" s="39">
        <f t="shared" si="827"/>
        <v>0</v>
      </c>
      <c r="L1754" s="39">
        <f t="shared" si="827"/>
        <v>0</v>
      </c>
      <c r="M1754" s="39">
        <f t="shared" si="827"/>
        <v>0</v>
      </c>
      <c r="N1754" s="39">
        <f t="shared" si="827"/>
        <v>4200066.5600000005</v>
      </c>
      <c r="O1754" s="39">
        <f t="shared" si="827"/>
        <v>3450531.8</v>
      </c>
      <c r="P1754" s="39">
        <f t="shared" si="827"/>
        <v>4069011.6200000006</v>
      </c>
      <c r="Q1754" s="39">
        <f t="shared" si="827"/>
        <v>0</v>
      </c>
      <c r="R1754" s="39">
        <f t="shared" si="827"/>
        <v>0</v>
      </c>
      <c r="S1754" s="39">
        <f t="shared" si="827"/>
        <v>0</v>
      </c>
      <c r="T1754" s="39">
        <f t="shared" si="827"/>
        <v>0</v>
      </c>
      <c r="U1754" s="39">
        <f t="shared" si="827"/>
        <v>0</v>
      </c>
      <c r="V1754" s="39">
        <f t="shared" si="827"/>
        <v>0</v>
      </c>
      <c r="W1754" s="39">
        <f t="shared" si="827"/>
        <v>0</v>
      </c>
      <c r="X1754" s="39">
        <f t="shared" si="827"/>
        <v>0</v>
      </c>
      <c r="Y1754" s="39">
        <f t="shared" si="827"/>
        <v>0</v>
      </c>
      <c r="Z1754" s="39">
        <f t="shared" si="827"/>
        <v>11719609.98</v>
      </c>
      <c r="AA1754" s="39">
        <f t="shared" si="827"/>
        <v>39288390.019999996</v>
      </c>
      <c r="AB1754" s="40">
        <f>Z1754/D1754</f>
        <v>0.22976023329673778</v>
      </c>
      <c r="AC1754" s="32"/>
    </row>
    <row r="1755" spans="1:29" s="33" customFormat="1" ht="14.4" customHeight="1" x14ac:dyDescent="0.25">
      <c r="A1755" s="41" t="s">
        <v>39</v>
      </c>
      <c r="B1755" s="31">
        <f>[1]consoCURRENT!E39446</f>
        <v>3380000</v>
      </c>
      <c r="C1755" s="31">
        <f>[1]consoCURRENT!F39446</f>
        <v>0</v>
      </c>
      <c r="D1755" s="31">
        <f>[1]consoCURRENT!G39446</f>
        <v>3380000</v>
      </c>
      <c r="E1755" s="31">
        <f>[1]consoCURRENT!H39446</f>
        <v>911457.05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308632.92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28">SUM(M1755:Y1755)</f>
        <v>911457.05</v>
      </c>
      <c r="AA1755" s="31">
        <f>D1755-Z1755</f>
        <v>2468542.9500000002</v>
      </c>
      <c r="AB1755" s="37">
        <f t="shared" ref="AB1755" si="829">Z1755/D1755</f>
        <v>0.26966184911242602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30">B1755+B1754</f>
        <v>54388000</v>
      </c>
      <c r="C1756" s="39">
        <f t="shared" si="830"/>
        <v>0</v>
      </c>
      <c r="D1756" s="39">
        <f t="shared" si="830"/>
        <v>54388000</v>
      </c>
      <c r="E1756" s="39">
        <f t="shared" si="830"/>
        <v>12631067.030000001</v>
      </c>
      <c r="F1756" s="39">
        <f t="shared" si="830"/>
        <v>0</v>
      </c>
      <c r="G1756" s="39">
        <f t="shared" si="830"/>
        <v>0</v>
      </c>
      <c r="H1756" s="39">
        <f t="shared" si="830"/>
        <v>0</v>
      </c>
      <c r="I1756" s="39">
        <f t="shared" si="830"/>
        <v>0</v>
      </c>
      <c r="J1756" s="39">
        <f t="shared" si="830"/>
        <v>0</v>
      </c>
      <c r="K1756" s="39">
        <f t="shared" si="830"/>
        <v>0</v>
      </c>
      <c r="L1756" s="39">
        <f t="shared" si="830"/>
        <v>0</v>
      </c>
      <c r="M1756" s="39">
        <f t="shared" si="830"/>
        <v>0</v>
      </c>
      <c r="N1756" s="39">
        <f t="shared" si="830"/>
        <v>4507337.24</v>
      </c>
      <c r="O1756" s="39">
        <f t="shared" si="830"/>
        <v>3746085.25</v>
      </c>
      <c r="P1756" s="39">
        <f t="shared" si="830"/>
        <v>4377644.540000001</v>
      </c>
      <c r="Q1756" s="39">
        <f t="shared" si="830"/>
        <v>0</v>
      </c>
      <c r="R1756" s="39">
        <f t="shared" si="830"/>
        <v>0</v>
      </c>
      <c r="S1756" s="39">
        <f t="shared" si="830"/>
        <v>0</v>
      </c>
      <c r="T1756" s="39">
        <f t="shared" si="830"/>
        <v>0</v>
      </c>
      <c r="U1756" s="39">
        <f t="shared" si="830"/>
        <v>0</v>
      </c>
      <c r="V1756" s="39">
        <f t="shared" si="830"/>
        <v>0</v>
      </c>
      <c r="W1756" s="39">
        <f t="shared" si="830"/>
        <v>0</v>
      </c>
      <c r="X1756" s="39">
        <f t="shared" si="830"/>
        <v>0</v>
      </c>
      <c r="Y1756" s="39">
        <f t="shared" si="830"/>
        <v>0</v>
      </c>
      <c r="Z1756" s="39">
        <f t="shared" si="830"/>
        <v>12631067.030000001</v>
      </c>
      <c r="AA1756" s="39">
        <f t="shared" si="830"/>
        <v>41756932.969999999</v>
      </c>
      <c r="AB1756" s="40">
        <f>Z1756/D1756</f>
        <v>0.2322399615724057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3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5">
      <c r="A1760" s="36" t="s">
        <v>34</v>
      </c>
      <c r="B1760" s="31">
        <f>[1]consoCURRENT!E39507</f>
        <v>60750000</v>
      </c>
      <c r="C1760" s="31">
        <f>[1]consoCURRENT!F39507</f>
        <v>0</v>
      </c>
      <c r="D1760" s="31">
        <f>[1]consoCURRENT!G39507</f>
        <v>60750000</v>
      </c>
      <c r="E1760" s="31">
        <f>[1]consoCURRENT!H39507</f>
        <v>12966362.850000001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5091506.8500000006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12966362.850000001</v>
      </c>
      <c r="AA1760" s="31">
        <f>D1760-Z1760</f>
        <v>47783637.149999999</v>
      </c>
      <c r="AB1760" s="37">
        <f t="shared" ref="AB1760" si="831">Z1760/D1760</f>
        <v>0.2134380716049383</v>
      </c>
      <c r="AC1760" s="32"/>
    </row>
    <row r="1761" spans="1:29" s="33" customFormat="1" ht="18" customHeight="1" x14ac:dyDescent="0.25">
      <c r="A1761" s="36" t="s">
        <v>35</v>
      </c>
      <c r="B1761" s="31">
        <f>[1]consoCURRENT!E39620</f>
        <v>13012000</v>
      </c>
      <c r="C1761" s="31">
        <f>[1]consoCURRENT!F39620</f>
        <v>0</v>
      </c>
      <c r="D1761" s="31">
        <f>[1]consoCURRENT!G39620</f>
        <v>13012000</v>
      </c>
      <c r="E1761" s="31">
        <f>[1]consoCURRENT!H39620</f>
        <v>975974.22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801475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2">SUM(M1761:Y1761)</f>
        <v>975974.22</v>
      </c>
      <c r="AA1761" s="31">
        <f>D1761-Z1761</f>
        <v>12036025.779999999</v>
      </c>
      <c r="AB1761" s="37">
        <f>Z1761/D1761</f>
        <v>7.5005703965570242E-2</v>
      </c>
      <c r="AC1761" s="32"/>
    </row>
    <row r="1762" spans="1:29" s="33" customFormat="1" ht="18" customHeight="1" x14ac:dyDescent="0.25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5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33">SUM(B1760:B1763)</f>
        <v>73762000</v>
      </c>
      <c r="C1764" s="39">
        <f t="shared" si="833"/>
        <v>0</v>
      </c>
      <c r="D1764" s="39">
        <f t="shared" si="833"/>
        <v>73762000</v>
      </c>
      <c r="E1764" s="39">
        <f t="shared" si="833"/>
        <v>13942337.070000002</v>
      </c>
      <c r="F1764" s="39">
        <f t="shared" si="833"/>
        <v>0</v>
      </c>
      <c r="G1764" s="39">
        <f t="shared" si="833"/>
        <v>0</v>
      </c>
      <c r="H1764" s="39">
        <f t="shared" si="833"/>
        <v>0</v>
      </c>
      <c r="I1764" s="39">
        <f t="shared" si="833"/>
        <v>0</v>
      </c>
      <c r="J1764" s="39">
        <f t="shared" si="833"/>
        <v>0</v>
      </c>
      <c r="K1764" s="39">
        <f t="shared" si="833"/>
        <v>0</v>
      </c>
      <c r="L1764" s="39">
        <f t="shared" si="833"/>
        <v>0</v>
      </c>
      <c r="M1764" s="39">
        <f t="shared" si="833"/>
        <v>0</v>
      </c>
      <c r="N1764" s="39">
        <f t="shared" si="833"/>
        <v>3831809.98</v>
      </c>
      <c r="O1764" s="39">
        <f t="shared" si="833"/>
        <v>4217545.24</v>
      </c>
      <c r="P1764" s="39">
        <f t="shared" si="833"/>
        <v>5892981.8500000006</v>
      </c>
      <c r="Q1764" s="39">
        <f t="shared" si="833"/>
        <v>0</v>
      </c>
      <c r="R1764" s="39">
        <f t="shared" si="833"/>
        <v>0</v>
      </c>
      <c r="S1764" s="39">
        <f t="shared" si="833"/>
        <v>0</v>
      </c>
      <c r="T1764" s="39">
        <f t="shared" si="833"/>
        <v>0</v>
      </c>
      <c r="U1764" s="39">
        <f t="shared" si="833"/>
        <v>0</v>
      </c>
      <c r="V1764" s="39">
        <f t="shared" si="833"/>
        <v>0</v>
      </c>
      <c r="W1764" s="39">
        <f t="shared" si="833"/>
        <v>0</v>
      </c>
      <c r="X1764" s="39">
        <f t="shared" si="833"/>
        <v>0</v>
      </c>
      <c r="Y1764" s="39">
        <f t="shared" si="833"/>
        <v>0</v>
      </c>
      <c r="Z1764" s="39">
        <f t="shared" si="833"/>
        <v>13942337.070000002</v>
      </c>
      <c r="AA1764" s="39">
        <f t="shared" si="833"/>
        <v>59819662.93</v>
      </c>
      <c r="AB1764" s="40">
        <f>Z1764/D1764</f>
        <v>0.18901788278517398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5021000</v>
      </c>
      <c r="C1765" s="31">
        <f>[1]consoCURRENT!F39659</f>
        <v>0</v>
      </c>
      <c r="D1765" s="31">
        <f>[1]consoCURRENT!G39659</f>
        <v>5021000</v>
      </c>
      <c r="E1765" s="31">
        <f>[1]consoCURRENT!H39659</f>
        <v>1284970.8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1284970.8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4">SUM(M1765:Y1765)</f>
        <v>1284970.8</v>
      </c>
      <c r="AA1765" s="31">
        <f>D1765-Z1765</f>
        <v>3736029.2</v>
      </c>
      <c r="AB1765" s="37">
        <f t="shared" ref="AB1765" si="835">Z1765/D1765</f>
        <v>0.25591929894443338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36">B1765+B1764</f>
        <v>78783000</v>
      </c>
      <c r="C1766" s="39">
        <f t="shared" si="836"/>
        <v>0</v>
      </c>
      <c r="D1766" s="39">
        <f t="shared" si="836"/>
        <v>78783000</v>
      </c>
      <c r="E1766" s="39">
        <f t="shared" si="836"/>
        <v>15227307.870000003</v>
      </c>
      <c r="F1766" s="39">
        <f t="shared" si="836"/>
        <v>0</v>
      </c>
      <c r="G1766" s="39">
        <f t="shared" si="836"/>
        <v>0</v>
      </c>
      <c r="H1766" s="39">
        <f t="shared" si="836"/>
        <v>0</v>
      </c>
      <c r="I1766" s="39">
        <f t="shared" si="836"/>
        <v>0</v>
      </c>
      <c r="J1766" s="39">
        <f t="shared" si="836"/>
        <v>0</v>
      </c>
      <c r="K1766" s="39">
        <f t="shared" si="836"/>
        <v>0</v>
      </c>
      <c r="L1766" s="39">
        <f t="shared" si="836"/>
        <v>0</v>
      </c>
      <c r="M1766" s="39">
        <f t="shared" si="836"/>
        <v>0</v>
      </c>
      <c r="N1766" s="39">
        <f t="shared" si="836"/>
        <v>3831809.98</v>
      </c>
      <c r="O1766" s="39">
        <f t="shared" si="836"/>
        <v>4217545.24</v>
      </c>
      <c r="P1766" s="39">
        <f t="shared" si="836"/>
        <v>7177952.6500000004</v>
      </c>
      <c r="Q1766" s="39">
        <f t="shared" si="836"/>
        <v>0</v>
      </c>
      <c r="R1766" s="39">
        <f t="shared" si="836"/>
        <v>0</v>
      </c>
      <c r="S1766" s="39">
        <f t="shared" si="836"/>
        <v>0</v>
      </c>
      <c r="T1766" s="39">
        <f t="shared" si="836"/>
        <v>0</v>
      </c>
      <c r="U1766" s="39">
        <f t="shared" si="836"/>
        <v>0</v>
      </c>
      <c r="V1766" s="39">
        <f t="shared" si="836"/>
        <v>0</v>
      </c>
      <c r="W1766" s="39">
        <f t="shared" si="836"/>
        <v>0</v>
      </c>
      <c r="X1766" s="39">
        <f t="shared" si="836"/>
        <v>0</v>
      </c>
      <c r="Y1766" s="39">
        <f t="shared" si="836"/>
        <v>0</v>
      </c>
      <c r="Z1766" s="39">
        <f t="shared" si="836"/>
        <v>15227307.870000003</v>
      </c>
      <c r="AA1766" s="39">
        <f t="shared" si="836"/>
        <v>63555692.130000003</v>
      </c>
      <c r="AB1766" s="40">
        <f>Z1766/D1766</f>
        <v>0.19328164540573478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3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5">
      <c r="A1770" s="36" t="s">
        <v>34</v>
      </c>
      <c r="B1770" s="31">
        <f>[1]consoCURRENT!E39720</f>
        <v>54018000</v>
      </c>
      <c r="C1770" s="31">
        <f>[1]consoCURRENT!F39720</f>
        <v>-1.4551915228366852E-10</v>
      </c>
      <c r="D1770" s="31">
        <f>[1]consoCURRENT!G39720</f>
        <v>54018000</v>
      </c>
      <c r="E1770" s="31">
        <f>[1]consoCURRENT!H39720</f>
        <v>11776847.190000001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4779412.03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11776847.190000001</v>
      </c>
      <c r="AA1770" s="31">
        <f>D1770-Z1770</f>
        <v>42241152.810000002</v>
      </c>
      <c r="AB1770" s="37">
        <f t="shared" ref="AB1770" si="837">Z1770/D1770</f>
        <v>0.21801709041430636</v>
      </c>
      <c r="AC1770" s="32"/>
    </row>
    <row r="1771" spans="1:29" s="33" customFormat="1" ht="18" customHeight="1" x14ac:dyDescent="0.25">
      <c r="A1771" s="36" t="s">
        <v>35</v>
      </c>
      <c r="B1771" s="31">
        <f>[1]consoCURRENT!E39833</f>
        <v>8142000</v>
      </c>
      <c r="C1771" s="31">
        <f>[1]consoCURRENT!F39833</f>
        <v>0</v>
      </c>
      <c r="D1771" s="31">
        <f>[1]consoCURRENT!G39833</f>
        <v>8142000</v>
      </c>
      <c r="E1771" s="31">
        <f>[1]consoCURRENT!H39833</f>
        <v>540603.52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177253.25999999998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38">SUM(M1771:Y1771)</f>
        <v>540603.52</v>
      </c>
      <c r="AA1771" s="31">
        <f>D1771-Z1771</f>
        <v>7601396.4800000004</v>
      </c>
      <c r="AB1771" s="37">
        <f>Z1771/D1771</f>
        <v>6.6396895111766149E-2</v>
      </c>
      <c r="AC1771" s="32"/>
    </row>
    <row r="1772" spans="1:29" s="33" customFormat="1" ht="18" customHeight="1" x14ac:dyDescent="0.25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3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5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3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39">SUM(B1770:B1773)</f>
        <v>62160000</v>
      </c>
      <c r="C1774" s="39">
        <f t="shared" si="839"/>
        <v>-1.4551915228366852E-10</v>
      </c>
      <c r="D1774" s="39">
        <f t="shared" si="839"/>
        <v>62160000</v>
      </c>
      <c r="E1774" s="39">
        <f t="shared" si="839"/>
        <v>12317450.710000001</v>
      </c>
      <c r="F1774" s="39">
        <f t="shared" si="839"/>
        <v>0</v>
      </c>
      <c r="G1774" s="39">
        <f t="shared" si="839"/>
        <v>0</v>
      </c>
      <c r="H1774" s="39">
        <f t="shared" si="839"/>
        <v>0</v>
      </c>
      <c r="I1774" s="39">
        <f t="shared" si="839"/>
        <v>0</v>
      </c>
      <c r="J1774" s="39">
        <f t="shared" si="839"/>
        <v>0</v>
      </c>
      <c r="K1774" s="39">
        <f t="shared" si="839"/>
        <v>0</v>
      </c>
      <c r="L1774" s="39">
        <f t="shared" si="839"/>
        <v>0</v>
      </c>
      <c r="M1774" s="39">
        <f t="shared" si="839"/>
        <v>0</v>
      </c>
      <c r="N1774" s="39">
        <f t="shared" si="839"/>
        <v>3542038.18</v>
      </c>
      <c r="O1774" s="39">
        <f t="shared" si="839"/>
        <v>3818747.24</v>
      </c>
      <c r="P1774" s="39">
        <f t="shared" si="839"/>
        <v>4956665.29</v>
      </c>
      <c r="Q1774" s="39">
        <f t="shared" si="839"/>
        <v>0</v>
      </c>
      <c r="R1774" s="39">
        <f t="shared" si="839"/>
        <v>0</v>
      </c>
      <c r="S1774" s="39">
        <f t="shared" si="839"/>
        <v>0</v>
      </c>
      <c r="T1774" s="39">
        <f t="shared" si="839"/>
        <v>0</v>
      </c>
      <c r="U1774" s="39">
        <f t="shared" si="839"/>
        <v>0</v>
      </c>
      <c r="V1774" s="39">
        <f t="shared" si="839"/>
        <v>0</v>
      </c>
      <c r="W1774" s="39">
        <f t="shared" si="839"/>
        <v>0</v>
      </c>
      <c r="X1774" s="39">
        <f t="shared" si="839"/>
        <v>0</v>
      </c>
      <c r="Y1774" s="39">
        <f t="shared" si="839"/>
        <v>0</v>
      </c>
      <c r="Z1774" s="39">
        <f t="shared" si="839"/>
        <v>12317450.710000001</v>
      </c>
      <c r="AA1774" s="39">
        <f t="shared" si="839"/>
        <v>49842549.290000007</v>
      </c>
      <c r="AB1774" s="40">
        <f>Z1774/D1774</f>
        <v>0.19815718645431146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4538000</v>
      </c>
      <c r="C1775" s="31">
        <f>[1]consoCURRENT!F39872</f>
        <v>0</v>
      </c>
      <c r="D1775" s="31">
        <f>[1]consoCURRENT!G39872</f>
        <v>4538000</v>
      </c>
      <c r="E1775" s="31">
        <f>[1]consoCURRENT!H39872</f>
        <v>1184716.7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424903.34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0">SUM(M1775:Y1775)</f>
        <v>1184716.7</v>
      </c>
      <c r="AA1775" s="31">
        <f>D1775-Z1775</f>
        <v>3353283.3</v>
      </c>
      <c r="AB1775" s="37">
        <f t="shared" ref="AB1775" si="841">Z1775/D1775</f>
        <v>0.26106582194799471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42">B1775+B1774</f>
        <v>66698000</v>
      </c>
      <c r="C1776" s="39">
        <f t="shared" si="842"/>
        <v>-1.4551915228366852E-10</v>
      </c>
      <c r="D1776" s="39">
        <f t="shared" si="842"/>
        <v>66698000</v>
      </c>
      <c r="E1776" s="39">
        <f t="shared" si="842"/>
        <v>13502167.41</v>
      </c>
      <c r="F1776" s="39">
        <f t="shared" si="842"/>
        <v>0</v>
      </c>
      <c r="G1776" s="39">
        <f t="shared" si="842"/>
        <v>0</v>
      </c>
      <c r="H1776" s="39">
        <f t="shared" si="842"/>
        <v>0</v>
      </c>
      <c r="I1776" s="39">
        <f t="shared" si="842"/>
        <v>0</v>
      </c>
      <c r="J1776" s="39">
        <f t="shared" si="842"/>
        <v>0</v>
      </c>
      <c r="K1776" s="39">
        <f t="shared" si="842"/>
        <v>0</v>
      </c>
      <c r="L1776" s="39">
        <f t="shared" si="842"/>
        <v>0</v>
      </c>
      <c r="M1776" s="39">
        <f t="shared" si="842"/>
        <v>0</v>
      </c>
      <c r="N1776" s="39">
        <f t="shared" si="842"/>
        <v>3921944.8600000003</v>
      </c>
      <c r="O1776" s="39">
        <f t="shared" si="842"/>
        <v>4198653.92</v>
      </c>
      <c r="P1776" s="39">
        <f t="shared" si="842"/>
        <v>5381568.6299999999</v>
      </c>
      <c r="Q1776" s="39">
        <f t="shared" si="842"/>
        <v>0</v>
      </c>
      <c r="R1776" s="39">
        <f t="shared" si="842"/>
        <v>0</v>
      </c>
      <c r="S1776" s="39">
        <f t="shared" si="842"/>
        <v>0</v>
      </c>
      <c r="T1776" s="39">
        <f t="shared" si="842"/>
        <v>0</v>
      </c>
      <c r="U1776" s="39">
        <f t="shared" si="842"/>
        <v>0</v>
      </c>
      <c r="V1776" s="39">
        <f t="shared" si="842"/>
        <v>0</v>
      </c>
      <c r="W1776" s="39">
        <f t="shared" si="842"/>
        <v>0</v>
      </c>
      <c r="X1776" s="39">
        <f t="shared" si="842"/>
        <v>0</v>
      </c>
      <c r="Y1776" s="39">
        <f t="shared" si="842"/>
        <v>0</v>
      </c>
      <c r="Z1776" s="39">
        <f t="shared" si="842"/>
        <v>13502167.41</v>
      </c>
      <c r="AA1776" s="39">
        <f t="shared" si="842"/>
        <v>53195832.590000004</v>
      </c>
      <c r="AB1776" s="40">
        <f>Z1776/D1776</f>
        <v>0.20243736558817357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3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5">
      <c r="A1780" s="36" t="s">
        <v>34</v>
      </c>
      <c r="B1780" s="31">
        <f>[1]consoCURRENT!E39933</f>
        <v>45346000</v>
      </c>
      <c r="C1780" s="31">
        <f>[1]consoCURRENT!F39933</f>
        <v>0</v>
      </c>
      <c r="D1780" s="31">
        <f>[1]consoCURRENT!G39933</f>
        <v>45346000</v>
      </c>
      <c r="E1780" s="31">
        <f>[1]consoCURRENT!H39933</f>
        <v>9852334.3099999987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3937098.4299999997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9852334.3100000005</v>
      </c>
      <c r="AA1780" s="31">
        <f>D1780-Z1780</f>
        <v>35493665.689999998</v>
      </c>
      <c r="AB1780" s="37">
        <f t="shared" ref="AB1780" si="843">Z1780/D1780</f>
        <v>0.21727019604816303</v>
      </c>
      <c r="AC1780" s="32"/>
    </row>
    <row r="1781" spans="1:29" s="33" customFormat="1" ht="18" customHeight="1" x14ac:dyDescent="0.25">
      <c r="A1781" s="36" t="s">
        <v>35</v>
      </c>
      <c r="B1781" s="31">
        <f>[1]consoCURRENT!E40046</f>
        <v>11396000</v>
      </c>
      <c r="C1781" s="31">
        <f>[1]consoCURRENT!F40046</f>
        <v>0</v>
      </c>
      <c r="D1781" s="31">
        <f>[1]consoCURRENT!G40046</f>
        <v>11396000</v>
      </c>
      <c r="E1781" s="31">
        <f>[1]consoCURRENT!H40046</f>
        <v>2524127.0099999998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397708.51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4">SUM(M1781:Y1781)</f>
        <v>2524127.0099999998</v>
      </c>
      <c r="AA1781" s="31">
        <f>D1781-Z1781</f>
        <v>8871872.9900000002</v>
      </c>
      <c r="AB1781" s="37">
        <f>Z1781/D1781</f>
        <v>0.2214923666198666</v>
      </c>
      <c r="AC1781" s="32"/>
    </row>
    <row r="1782" spans="1:29" s="33" customFormat="1" ht="18" customHeight="1" x14ac:dyDescent="0.25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5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45">SUM(B1780:B1783)</f>
        <v>56742000</v>
      </c>
      <c r="C1784" s="39">
        <f t="shared" si="845"/>
        <v>0</v>
      </c>
      <c r="D1784" s="39">
        <f t="shared" si="845"/>
        <v>56742000</v>
      </c>
      <c r="E1784" s="39">
        <f t="shared" si="845"/>
        <v>12376461.319999998</v>
      </c>
      <c r="F1784" s="39">
        <f t="shared" si="845"/>
        <v>0</v>
      </c>
      <c r="G1784" s="39">
        <f t="shared" si="845"/>
        <v>0</v>
      </c>
      <c r="H1784" s="39">
        <f t="shared" si="845"/>
        <v>0</v>
      </c>
      <c r="I1784" s="39">
        <f t="shared" si="845"/>
        <v>0</v>
      </c>
      <c r="J1784" s="39">
        <f t="shared" si="845"/>
        <v>0</v>
      </c>
      <c r="K1784" s="39">
        <f t="shared" si="845"/>
        <v>0</v>
      </c>
      <c r="L1784" s="39">
        <f t="shared" si="845"/>
        <v>0</v>
      </c>
      <c r="M1784" s="39">
        <f t="shared" si="845"/>
        <v>0</v>
      </c>
      <c r="N1784" s="39">
        <f t="shared" si="845"/>
        <v>3190741.19</v>
      </c>
      <c r="O1784" s="39">
        <f t="shared" si="845"/>
        <v>4850913.1900000004</v>
      </c>
      <c r="P1784" s="39">
        <f t="shared" si="845"/>
        <v>4334806.9399999995</v>
      </c>
      <c r="Q1784" s="39">
        <f t="shared" si="845"/>
        <v>0</v>
      </c>
      <c r="R1784" s="39">
        <f t="shared" si="845"/>
        <v>0</v>
      </c>
      <c r="S1784" s="39">
        <f t="shared" si="845"/>
        <v>0</v>
      </c>
      <c r="T1784" s="39">
        <f t="shared" si="845"/>
        <v>0</v>
      </c>
      <c r="U1784" s="39">
        <f t="shared" si="845"/>
        <v>0</v>
      </c>
      <c r="V1784" s="39">
        <f t="shared" si="845"/>
        <v>0</v>
      </c>
      <c r="W1784" s="39">
        <f t="shared" si="845"/>
        <v>0</v>
      </c>
      <c r="X1784" s="39">
        <f t="shared" si="845"/>
        <v>0</v>
      </c>
      <c r="Y1784" s="39">
        <f t="shared" si="845"/>
        <v>0</v>
      </c>
      <c r="Z1784" s="39">
        <f t="shared" si="845"/>
        <v>12376461.32</v>
      </c>
      <c r="AA1784" s="39">
        <f t="shared" si="845"/>
        <v>44365538.68</v>
      </c>
      <c r="AB1784" s="40">
        <f>Z1784/D1784</f>
        <v>0.218118172077121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3766000</v>
      </c>
      <c r="C1785" s="31">
        <f>[1]consoCURRENT!F40085</f>
        <v>0</v>
      </c>
      <c r="D1785" s="31">
        <f>[1]consoCURRENT!G40085</f>
        <v>3766000</v>
      </c>
      <c r="E1785" s="31">
        <f>[1]consoCURRENT!H40085</f>
        <v>991035.25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371148.46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46">SUM(M1785:Y1785)</f>
        <v>991035.25</v>
      </c>
      <c r="AA1785" s="31">
        <f>D1785-Z1785</f>
        <v>2774964.75</v>
      </c>
      <c r="AB1785" s="37">
        <f t="shared" ref="AB1785" si="847">Z1785/D1785</f>
        <v>0.26315327934147636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48">B1785+B1784</f>
        <v>60508000</v>
      </c>
      <c r="C1786" s="39">
        <f t="shared" si="848"/>
        <v>0</v>
      </c>
      <c r="D1786" s="39">
        <f t="shared" si="848"/>
        <v>60508000</v>
      </c>
      <c r="E1786" s="39">
        <f t="shared" si="848"/>
        <v>13367496.569999998</v>
      </c>
      <c r="F1786" s="39">
        <f t="shared" si="848"/>
        <v>0</v>
      </c>
      <c r="G1786" s="39">
        <f t="shared" si="848"/>
        <v>0</v>
      </c>
      <c r="H1786" s="39">
        <f t="shared" si="848"/>
        <v>0</v>
      </c>
      <c r="I1786" s="39">
        <f t="shared" si="848"/>
        <v>0</v>
      </c>
      <c r="J1786" s="39">
        <f t="shared" si="848"/>
        <v>0</v>
      </c>
      <c r="K1786" s="39">
        <f t="shared" si="848"/>
        <v>0</v>
      </c>
      <c r="L1786" s="39">
        <f t="shared" si="848"/>
        <v>0</v>
      </c>
      <c r="M1786" s="39">
        <f t="shared" si="848"/>
        <v>0</v>
      </c>
      <c r="N1786" s="39">
        <f t="shared" si="848"/>
        <v>3492216.19</v>
      </c>
      <c r="O1786" s="39">
        <f t="shared" si="848"/>
        <v>5169324.9800000004</v>
      </c>
      <c r="P1786" s="39">
        <f t="shared" si="848"/>
        <v>4705955.3999999994</v>
      </c>
      <c r="Q1786" s="39">
        <f t="shared" si="848"/>
        <v>0</v>
      </c>
      <c r="R1786" s="39">
        <f t="shared" si="848"/>
        <v>0</v>
      </c>
      <c r="S1786" s="39">
        <f t="shared" si="848"/>
        <v>0</v>
      </c>
      <c r="T1786" s="39">
        <f t="shared" si="848"/>
        <v>0</v>
      </c>
      <c r="U1786" s="39">
        <f t="shared" si="848"/>
        <v>0</v>
      </c>
      <c r="V1786" s="39">
        <f t="shared" si="848"/>
        <v>0</v>
      </c>
      <c r="W1786" s="39">
        <f t="shared" si="848"/>
        <v>0</v>
      </c>
      <c r="X1786" s="39">
        <f t="shared" si="848"/>
        <v>0</v>
      </c>
      <c r="Y1786" s="39">
        <f t="shared" si="848"/>
        <v>0</v>
      </c>
      <c r="Z1786" s="39">
        <f t="shared" si="848"/>
        <v>13367496.57</v>
      </c>
      <c r="AA1786" s="39">
        <f t="shared" si="848"/>
        <v>47140503.43</v>
      </c>
      <c r="AB1786" s="40">
        <f>Z1786/D1786</f>
        <v>0.2209211438156938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3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5">
      <c r="A1790" s="36" t="s">
        <v>34</v>
      </c>
      <c r="B1790" s="31">
        <f>[1]consoCURRENT!E40146</f>
        <v>51981000</v>
      </c>
      <c r="C1790" s="31">
        <f>[1]consoCURRENT!F40146</f>
        <v>0</v>
      </c>
      <c r="D1790" s="31">
        <f>[1]consoCURRENT!G40146</f>
        <v>51981000</v>
      </c>
      <c r="E1790" s="31">
        <f>[1]consoCURRENT!H40146</f>
        <v>22084182.190000001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768330.08000000007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22084182.190000005</v>
      </c>
      <c r="AA1790" s="31">
        <f>D1790-Z1790</f>
        <v>29896817.809999995</v>
      </c>
      <c r="AB1790" s="37">
        <f t="shared" ref="AB1790" si="849">Z1790/D1790</f>
        <v>0.42485104538196661</v>
      </c>
      <c r="AC1790" s="32"/>
    </row>
    <row r="1791" spans="1:29" s="33" customFormat="1" ht="18" customHeight="1" x14ac:dyDescent="0.25">
      <c r="A1791" s="36" t="s">
        <v>35</v>
      </c>
      <c r="B1791" s="31">
        <f>[1]consoCURRENT!E40259</f>
        <v>7006000</v>
      </c>
      <c r="C1791" s="31">
        <f>[1]consoCURRENT!F40259</f>
        <v>0</v>
      </c>
      <c r="D1791" s="31">
        <f>[1]consoCURRENT!G40259</f>
        <v>7006000</v>
      </c>
      <c r="E1791" s="31">
        <f>[1]consoCURRENT!H40259</f>
        <v>1114654.8700000001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524370.48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0">SUM(M1791:Y1791)</f>
        <v>1114654.8699999999</v>
      </c>
      <c r="AA1791" s="31">
        <f>D1791-Z1791</f>
        <v>5891345.1299999999</v>
      </c>
      <c r="AB1791" s="37">
        <f>Z1791/D1791</f>
        <v>0.15910003853839563</v>
      </c>
      <c r="AC1791" s="32"/>
    </row>
    <row r="1792" spans="1:29" s="33" customFormat="1" ht="18" customHeight="1" x14ac:dyDescent="0.25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5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51">SUM(B1790:B1793)</f>
        <v>58987000</v>
      </c>
      <c r="C1794" s="39">
        <f t="shared" si="851"/>
        <v>0</v>
      </c>
      <c r="D1794" s="39">
        <f t="shared" si="851"/>
        <v>58987000</v>
      </c>
      <c r="E1794" s="39">
        <f t="shared" si="851"/>
        <v>23198837.060000002</v>
      </c>
      <c r="F1794" s="39">
        <f t="shared" si="851"/>
        <v>0</v>
      </c>
      <c r="G1794" s="39">
        <f t="shared" si="851"/>
        <v>0</v>
      </c>
      <c r="H1794" s="39">
        <f t="shared" si="851"/>
        <v>0</v>
      </c>
      <c r="I1794" s="39">
        <f t="shared" si="851"/>
        <v>0</v>
      </c>
      <c r="J1794" s="39">
        <f t="shared" si="851"/>
        <v>0</v>
      </c>
      <c r="K1794" s="39">
        <f t="shared" si="851"/>
        <v>0</v>
      </c>
      <c r="L1794" s="39">
        <f t="shared" si="851"/>
        <v>0</v>
      </c>
      <c r="M1794" s="39">
        <f t="shared" si="851"/>
        <v>0</v>
      </c>
      <c r="N1794" s="39">
        <f t="shared" si="851"/>
        <v>20620647.440000001</v>
      </c>
      <c r="O1794" s="39">
        <f t="shared" si="851"/>
        <v>1285489.06</v>
      </c>
      <c r="P1794" s="39">
        <f t="shared" si="851"/>
        <v>1292700.56</v>
      </c>
      <c r="Q1794" s="39">
        <f t="shared" si="851"/>
        <v>0</v>
      </c>
      <c r="R1794" s="39">
        <f t="shared" si="851"/>
        <v>0</v>
      </c>
      <c r="S1794" s="39">
        <f t="shared" si="851"/>
        <v>0</v>
      </c>
      <c r="T1794" s="39">
        <f t="shared" si="851"/>
        <v>0</v>
      </c>
      <c r="U1794" s="39">
        <f t="shared" si="851"/>
        <v>0</v>
      </c>
      <c r="V1794" s="39">
        <f t="shared" si="851"/>
        <v>0</v>
      </c>
      <c r="W1794" s="39">
        <f t="shared" si="851"/>
        <v>0</v>
      </c>
      <c r="X1794" s="39">
        <f t="shared" si="851"/>
        <v>0</v>
      </c>
      <c r="Y1794" s="39">
        <f t="shared" si="851"/>
        <v>0</v>
      </c>
      <c r="Z1794" s="39">
        <f t="shared" si="851"/>
        <v>23198837.060000006</v>
      </c>
      <c r="AA1794" s="39">
        <f t="shared" si="851"/>
        <v>35788162.939999998</v>
      </c>
      <c r="AB1794" s="40">
        <f>Z1794/D1794</f>
        <v>0.39328728465594126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4495000</v>
      </c>
      <c r="C1795" s="31">
        <f>[1]consoCURRENT!F40298</f>
        <v>0</v>
      </c>
      <c r="D1795" s="31">
        <f>[1]consoCURRENT!G40298</f>
        <v>4495000</v>
      </c>
      <c r="E1795" s="31">
        <f>[1]consoCURRENT!H40298</f>
        <v>1145418.3799999999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389614.68999999994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2">SUM(M1795:Y1795)</f>
        <v>1145418.3799999999</v>
      </c>
      <c r="AA1795" s="31">
        <f>D1795-Z1795</f>
        <v>3349581.62</v>
      </c>
      <c r="AB1795" s="37">
        <f t="shared" ref="AB1795" si="853">Z1795/D1795</f>
        <v>0.25482055172413792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54">B1795+B1794</f>
        <v>63482000</v>
      </c>
      <c r="C1796" s="39">
        <f t="shared" si="854"/>
        <v>0</v>
      </c>
      <c r="D1796" s="39">
        <f t="shared" si="854"/>
        <v>63482000</v>
      </c>
      <c r="E1796" s="39">
        <f t="shared" si="854"/>
        <v>24344255.440000001</v>
      </c>
      <c r="F1796" s="39">
        <f t="shared" si="854"/>
        <v>0</v>
      </c>
      <c r="G1796" s="39">
        <f t="shared" si="854"/>
        <v>0</v>
      </c>
      <c r="H1796" s="39">
        <f t="shared" si="854"/>
        <v>0</v>
      </c>
      <c r="I1796" s="39">
        <f t="shared" si="854"/>
        <v>0</v>
      </c>
      <c r="J1796" s="39">
        <f t="shared" si="854"/>
        <v>0</v>
      </c>
      <c r="K1796" s="39">
        <f t="shared" si="854"/>
        <v>0</v>
      </c>
      <c r="L1796" s="39">
        <f t="shared" si="854"/>
        <v>0</v>
      </c>
      <c r="M1796" s="39">
        <f t="shared" si="854"/>
        <v>0</v>
      </c>
      <c r="N1796" s="39">
        <f t="shared" si="854"/>
        <v>20968428.580000002</v>
      </c>
      <c r="O1796" s="39">
        <f t="shared" si="854"/>
        <v>1693511.61</v>
      </c>
      <c r="P1796" s="39">
        <f t="shared" si="854"/>
        <v>1682315.25</v>
      </c>
      <c r="Q1796" s="39">
        <f t="shared" si="854"/>
        <v>0</v>
      </c>
      <c r="R1796" s="39">
        <f t="shared" si="854"/>
        <v>0</v>
      </c>
      <c r="S1796" s="39">
        <f t="shared" si="854"/>
        <v>0</v>
      </c>
      <c r="T1796" s="39">
        <f t="shared" si="854"/>
        <v>0</v>
      </c>
      <c r="U1796" s="39">
        <f t="shared" si="854"/>
        <v>0</v>
      </c>
      <c r="V1796" s="39">
        <f t="shared" si="854"/>
        <v>0</v>
      </c>
      <c r="W1796" s="39">
        <f t="shared" si="854"/>
        <v>0</v>
      </c>
      <c r="X1796" s="39">
        <f t="shared" si="854"/>
        <v>0</v>
      </c>
      <c r="Y1796" s="39">
        <f t="shared" si="854"/>
        <v>0</v>
      </c>
      <c r="Z1796" s="39">
        <f t="shared" si="854"/>
        <v>24344255.440000005</v>
      </c>
      <c r="AA1796" s="39">
        <f t="shared" si="854"/>
        <v>39137744.559999995</v>
      </c>
      <c r="AB1796" s="40">
        <f>Z1796/D1796</f>
        <v>0.38348280520462502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3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5">
      <c r="A1800" s="36" t="s">
        <v>34</v>
      </c>
      <c r="B1800" s="31">
        <f>[1]consoCURRENT!E40359</f>
        <v>54561000</v>
      </c>
      <c r="C1800" s="31">
        <f>[1]consoCURRENT!F40359</f>
        <v>0</v>
      </c>
      <c r="D1800" s="31">
        <f>[1]consoCURRENT!G40359</f>
        <v>54561000</v>
      </c>
      <c r="E1800" s="31">
        <f>[1]consoCURRENT!H40359</f>
        <v>11942025.349999998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4698683.33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11942025.35</v>
      </c>
      <c r="AA1800" s="31">
        <f>D1800-Z1800</f>
        <v>42618974.649999999</v>
      </c>
      <c r="AB1800" s="37">
        <f t="shared" ref="AB1800" si="855">Z1800/D1800</f>
        <v>0.21887475211231466</v>
      </c>
      <c r="AC1800" s="32"/>
    </row>
    <row r="1801" spans="1:29" s="33" customFormat="1" ht="18" customHeight="1" x14ac:dyDescent="0.25">
      <c r="A1801" s="36" t="s">
        <v>35</v>
      </c>
      <c r="B1801" s="31">
        <f>[1]consoCURRENT!E40472</f>
        <v>7380000</v>
      </c>
      <c r="C1801" s="31">
        <f>[1]consoCURRENT!F40472</f>
        <v>0</v>
      </c>
      <c r="D1801" s="31">
        <f>[1]consoCURRENT!G40472</f>
        <v>7380000</v>
      </c>
      <c r="E1801" s="31">
        <f>[1]consoCURRENT!H40472</f>
        <v>597580.06000000006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161916.5</v>
      </c>
      <c r="O1801" s="31">
        <f>[1]consoCURRENT!R40472</f>
        <v>227567.63</v>
      </c>
      <c r="P1801" s="31">
        <f>[1]consoCURRENT!S40472</f>
        <v>208095.93000000002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56">SUM(M1801:Y1801)</f>
        <v>597580.06000000006</v>
      </c>
      <c r="AA1801" s="31">
        <f>D1801-Z1801</f>
        <v>6782419.9399999995</v>
      </c>
      <c r="AB1801" s="37">
        <f>Z1801/D1801</f>
        <v>8.0972907859078597E-2</v>
      </c>
      <c r="AC1801" s="32"/>
    </row>
    <row r="1802" spans="1:29" s="33" customFormat="1" ht="18" customHeight="1" x14ac:dyDescent="0.25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5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5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5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57">SUM(B1800:B1803)</f>
        <v>61941000</v>
      </c>
      <c r="C1804" s="39">
        <f t="shared" si="857"/>
        <v>0</v>
      </c>
      <c r="D1804" s="39">
        <f t="shared" si="857"/>
        <v>61941000</v>
      </c>
      <c r="E1804" s="39">
        <f t="shared" si="857"/>
        <v>12539605.409999998</v>
      </c>
      <c r="F1804" s="39">
        <f t="shared" si="857"/>
        <v>0</v>
      </c>
      <c r="G1804" s="39">
        <f t="shared" si="857"/>
        <v>0</v>
      </c>
      <c r="H1804" s="39">
        <f t="shared" si="857"/>
        <v>0</v>
      </c>
      <c r="I1804" s="39">
        <f t="shared" si="857"/>
        <v>0</v>
      </c>
      <c r="J1804" s="39">
        <f t="shared" si="857"/>
        <v>0</v>
      </c>
      <c r="K1804" s="39">
        <f t="shared" si="857"/>
        <v>0</v>
      </c>
      <c r="L1804" s="39">
        <f t="shared" si="857"/>
        <v>0</v>
      </c>
      <c r="M1804" s="39">
        <f t="shared" si="857"/>
        <v>0</v>
      </c>
      <c r="N1804" s="39">
        <f t="shared" si="857"/>
        <v>3784001.89</v>
      </c>
      <c r="O1804" s="39">
        <f t="shared" si="857"/>
        <v>3848824.26</v>
      </c>
      <c r="P1804" s="39">
        <f t="shared" si="857"/>
        <v>4906779.26</v>
      </c>
      <c r="Q1804" s="39">
        <f t="shared" si="857"/>
        <v>0</v>
      </c>
      <c r="R1804" s="39">
        <f t="shared" si="857"/>
        <v>0</v>
      </c>
      <c r="S1804" s="39">
        <f t="shared" si="857"/>
        <v>0</v>
      </c>
      <c r="T1804" s="39">
        <f t="shared" si="857"/>
        <v>0</v>
      </c>
      <c r="U1804" s="39">
        <f t="shared" si="857"/>
        <v>0</v>
      </c>
      <c r="V1804" s="39">
        <f t="shared" si="857"/>
        <v>0</v>
      </c>
      <c r="W1804" s="39">
        <f t="shared" si="857"/>
        <v>0</v>
      </c>
      <c r="X1804" s="39">
        <f t="shared" si="857"/>
        <v>0</v>
      </c>
      <c r="Y1804" s="39">
        <f t="shared" si="857"/>
        <v>0</v>
      </c>
      <c r="Z1804" s="39">
        <f t="shared" si="857"/>
        <v>12539605.41</v>
      </c>
      <c r="AA1804" s="39">
        <f t="shared" si="857"/>
        <v>49401394.589999996</v>
      </c>
      <c r="AB1804" s="40">
        <f>Z1804/D1804</f>
        <v>0.20244434881580858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4686000</v>
      </c>
      <c r="C1805" s="31">
        <f>[1]consoCURRENT!F40511</f>
        <v>0</v>
      </c>
      <c r="D1805" s="31">
        <f>[1]consoCURRENT!G40511</f>
        <v>4686000</v>
      </c>
      <c r="E1805" s="31">
        <f>[1]consoCURRENT!H40511</f>
        <v>1234387.46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447343.20999999996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58">SUM(M1805:Y1805)</f>
        <v>1234387.46</v>
      </c>
      <c r="AA1805" s="31">
        <f>D1805-Z1805</f>
        <v>3451612.54</v>
      </c>
      <c r="AB1805" s="37">
        <f t="shared" ref="AB1805" si="859">Z1805/D1805</f>
        <v>0.26342028595817329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60">B1805+B1804</f>
        <v>66627000</v>
      </c>
      <c r="C1806" s="39">
        <f t="shared" si="860"/>
        <v>0</v>
      </c>
      <c r="D1806" s="39">
        <f t="shared" si="860"/>
        <v>66627000</v>
      </c>
      <c r="E1806" s="39">
        <f t="shared" si="860"/>
        <v>13773992.869999997</v>
      </c>
      <c r="F1806" s="39">
        <f t="shared" si="860"/>
        <v>0</v>
      </c>
      <c r="G1806" s="39">
        <f t="shared" si="860"/>
        <v>0</v>
      </c>
      <c r="H1806" s="39">
        <f t="shared" si="860"/>
        <v>0</v>
      </c>
      <c r="I1806" s="39">
        <f t="shared" si="860"/>
        <v>0</v>
      </c>
      <c r="J1806" s="39">
        <f t="shared" si="860"/>
        <v>0</v>
      </c>
      <c r="K1806" s="39">
        <f t="shared" si="860"/>
        <v>0</v>
      </c>
      <c r="L1806" s="39">
        <f t="shared" si="860"/>
        <v>0</v>
      </c>
      <c r="M1806" s="39">
        <f t="shared" si="860"/>
        <v>0</v>
      </c>
      <c r="N1806" s="39">
        <f t="shared" si="860"/>
        <v>4176858.37</v>
      </c>
      <c r="O1806" s="39">
        <f t="shared" si="860"/>
        <v>4243012.0299999993</v>
      </c>
      <c r="P1806" s="39">
        <f t="shared" si="860"/>
        <v>5354122.47</v>
      </c>
      <c r="Q1806" s="39">
        <f t="shared" si="860"/>
        <v>0</v>
      </c>
      <c r="R1806" s="39">
        <f t="shared" si="860"/>
        <v>0</v>
      </c>
      <c r="S1806" s="39">
        <f t="shared" si="860"/>
        <v>0</v>
      </c>
      <c r="T1806" s="39">
        <f t="shared" si="860"/>
        <v>0</v>
      </c>
      <c r="U1806" s="39">
        <f t="shared" si="860"/>
        <v>0</v>
      </c>
      <c r="V1806" s="39">
        <f t="shared" si="860"/>
        <v>0</v>
      </c>
      <c r="W1806" s="39">
        <f t="shared" si="860"/>
        <v>0</v>
      </c>
      <c r="X1806" s="39">
        <f t="shared" si="860"/>
        <v>0</v>
      </c>
      <c r="Y1806" s="39">
        <f t="shared" si="860"/>
        <v>0</v>
      </c>
      <c r="Z1806" s="39">
        <f t="shared" si="860"/>
        <v>13773992.870000001</v>
      </c>
      <c r="AA1806" s="39">
        <f t="shared" si="860"/>
        <v>52853007.129999995</v>
      </c>
      <c r="AB1806" s="40">
        <f>Z1806/D1806</f>
        <v>0.20673289912497939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3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5">
      <c r="A1810" s="36" t="s">
        <v>34</v>
      </c>
      <c r="B1810" s="31">
        <f>[1]consoCURRENT!E40572</f>
        <v>52426000</v>
      </c>
      <c r="C1810" s="31">
        <f>[1]consoCURRENT!F40572</f>
        <v>0</v>
      </c>
      <c r="D1810" s="31">
        <f>[1]consoCURRENT!G40572</f>
        <v>52426000</v>
      </c>
      <c r="E1810" s="31">
        <f>[1]consoCURRENT!H40572</f>
        <v>11562575.23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4592874.5399999991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11562575.229999999</v>
      </c>
      <c r="AA1810" s="31">
        <f>D1810-Z1810</f>
        <v>40863424.770000003</v>
      </c>
      <c r="AB1810" s="37">
        <f t="shared" ref="AB1810" si="861">Z1810/D1810</f>
        <v>0.22055039922938996</v>
      </c>
      <c r="AC1810" s="32"/>
    </row>
    <row r="1811" spans="1:29" s="33" customFormat="1" ht="18" customHeight="1" x14ac:dyDescent="0.25">
      <c r="A1811" s="36" t="s">
        <v>35</v>
      </c>
      <c r="B1811" s="31">
        <f>[1]consoCURRENT!E40685</f>
        <v>6604000</v>
      </c>
      <c r="C1811" s="31">
        <f>[1]consoCURRENT!F40685</f>
        <v>0</v>
      </c>
      <c r="D1811" s="31">
        <f>[1]consoCURRENT!G40685</f>
        <v>6604000</v>
      </c>
      <c r="E1811" s="31">
        <f>[1]consoCURRENT!H40685</f>
        <v>2684217.12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1907688.55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2">SUM(M1811:Y1811)</f>
        <v>2684217.12</v>
      </c>
      <c r="AA1811" s="31">
        <f>D1811-Z1811</f>
        <v>3919782.88</v>
      </c>
      <c r="AB1811" s="37">
        <f>Z1811/D1811</f>
        <v>0.4064532283464567</v>
      </c>
      <c r="AC1811" s="32"/>
    </row>
    <row r="1812" spans="1:29" s="33" customFormat="1" ht="18" customHeight="1" x14ac:dyDescent="0.25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5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63">SUM(B1810:B1813)</f>
        <v>59030000</v>
      </c>
      <c r="C1814" s="39">
        <f t="shared" si="863"/>
        <v>0</v>
      </c>
      <c r="D1814" s="39">
        <f t="shared" si="863"/>
        <v>59030000</v>
      </c>
      <c r="E1814" s="39">
        <f t="shared" si="863"/>
        <v>14246792.350000001</v>
      </c>
      <c r="F1814" s="39">
        <f t="shared" si="863"/>
        <v>0</v>
      </c>
      <c r="G1814" s="39">
        <f t="shared" si="863"/>
        <v>0</v>
      </c>
      <c r="H1814" s="39">
        <f t="shared" si="863"/>
        <v>0</v>
      </c>
      <c r="I1814" s="39">
        <f t="shared" si="863"/>
        <v>0</v>
      </c>
      <c r="J1814" s="39">
        <f t="shared" si="863"/>
        <v>0</v>
      </c>
      <c r="K1814" s="39">
        <f t="shared" si="863"/>
        <v>0</v>
      </c>
      <c r="L1814" s="39">
        <f t="shared" si="863"/>
        <v>0</v>
      </c>
      <c r="M1814" s="39">
        <f t="shared" si="863"/>
        <v>0</v>
      </c>
      <c r="N1814" s="39">
        <f t="shared" si="863"/>
        <v>3879087.25</v>
      </c>
      <c r="O1814" s="39">
        <f t="shared" si="863"/>
        <v>3867142.01</v>
      </c>
      <c r="P1814" s="39">
        <f t="shared" si="863"/>
        <v>6500563.0899999989</v>
      </c>
      <c r="Q1814" s="39">
        <f t="shared" si="863"/>
        <v>0</v>
      </c>
      <c r="R1814" s="39">
        <f t="shared" si="863"/>
        <v>0</v>
      </c>
      <c r="S1814" s="39">
        <f t="shared" si="863"/>
        <v>0</v>
      </c>
      <c r="T1814" s="39">
        <f t="shared" si="863"/>
        <v>0</v>
      </c>
      <c r="U1814" s="39">
        <f t="shared" si="863"/>
        <v>0</v>
      </c>
      <c r="V1814" s="39">
        <f t="shared" si="863"/>
        <v>0</v>
      </c>
      <c r="W1814" s="39">
        <f t="shared" si="863"/>
        <v>0</v>
      </c>
      <c r="X1814" s="39">
        <f t="shared" si="863"/>
        <v>0</v>
      </c>
      <c r="Y1814" s="39">
        <f t="shared" si="863"/>
        <v>0</v>
      </c>
      <c r="Z1814" s="39">
        <f t="shared" si="863"/>
        <v>14246792.349999998</v>
      </c>
      <c r="AA1814" s="39">
        <f t="shared" si="863"/>
        <v>44783207.650000006</v>
      </c>
      <c r="AB1814" s="40">
        <f>Z1814/D1814</f>
        <v>0.24134833728612565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4347000</v>
      </c>
      <c r="C1815" s="31">
        <f>[1]consoCURRENT!F40724</f>
        <v>0</v>
      </c>
      <c r="D1815" s="31">
        <f>[1]consoCURRENT!G40724</f>
        <v>4347000</v>
      </c>
      <c r="E1815" s="31">
        <f>[1]consoCURRENT!H40724</f>
        <v>1149688.01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778399.96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4">SUM(M1815:Y1815)</f>
        <v>1149688.01</v>
      </c>
      <c r="AA1815" s="31">
        <f>D1815-Z1815</f>
        <v>3197311.99</v>
      </c>
      <c r="AB1815" s="37">
        <f t="shared" ref="AB1815" si="865">Z1815/D1815</f>
        <v>0.26447849321371059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66">B1815+B1814</f>
        <v>63377000</v>
      </c>
      <c r="C1816" s="39">
        <f t="shared" si="866"/>
        <v>0</v>
      </c>
      <c r="D1816" s="39">
        <f t="shared" si="866"/>
        <v>63377000</v>
      </c>
      <c r="E1816" s="39">
        <f t="shared" si="866"/>
        <v>15396480.360000001</v>
      </c>
      <c r="F1816" s="39">
        <f t="shared" si="866"/>
        <v>0</v>
      </c>
      <c r="G1816" s="39">
        <f t="shared" si="866"/>
        <v>0</v>
      </c>
      <c r="H1816" s="39">
        <f t="shared" si="866"/>
        <v>0</v>
      </c>
      <c r="I1816" s="39">
        <f t="shared" si="866"/>
        <v>0</v>
      </c>
      <c r="J1816" s="39">
        <f t="shared" si="866"/>
        <v>0</v>
      </c>
      <c r="K1816" s="39">
        <f t="shared" si="866"/>
        <v>0</v>
      </c>
      <c r="L1816" s="39">
        <f t="shared" si="866"/>
        <v>0</v>
      </c>
      <c r="M1816" s="39">
        <f t="shared" si="866"/>
        <v>0</v>
      </c>
      <c r="N1816" s="39">
        <f t="shared" si="866"/>
        <v>3879087.25</v>
      </c>
      <c r="O1816" s="39">
        <f t="shared" si="866"/>
        <v>4238430.0599999996</v>
      </c>
      <c r="P1816" s="39">
        <f t="shared" si="866"/>
        <v>7278963.0499999989</v>
      </c>
      <c r="Q1816" s="39">
        <f t="shared" si="866"/>
        <v>0</v>
      </c>
      <c r="R1816" s="39">
        <f t="shared" si="866"/>
        <v>0</v>
      </c>
      <c r="S1816" s="39">
        <f t="shared" si="866"/>
        <v>0</v>
      </c>
      <c r="T1816" s="39">
        <f t="shared" si="866"/>
        <v>0</v>
      </c>
      <c r="U1816" s="39">
        <f t="shared" si="866"/>
        <v>0</v>
      </c>
      <c r="V1816" s="39">
        <f t="shared" si="866"/>
        <v>0</v>
      </c>
      <c r="W1816" s="39">
        <f t="shared" si="866"/>
        <v>0</v>
      </c>
      <c r="X1816" s="39">
        <f t="shared" si="866"/>
        <v>0</v>
      </c>
      <c r="Y1816" s="39">
        <f t="shared" si="866"/>
        <v>0</v>
      </c>
      <c r="Z1816" s="39">
        <f t="shared" si="866"/>
        <v>15396480.359999998</v>
      </c>
      <c r="AA1816" s="39">
        <f t="shared" si="866"/>
        <v>47980519.640000008</v>
      </c>
      <c r="AB1816" s="40">
        <f>Z1816/D1816</f>
        <v>0.24293482430534732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3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5">
      <c r="A1820" s="36" t="s">
        <v>34</v>
      </c>
      <c r="B1820" s="31">
        <f>[1]consoCURRENT!E40785</f>
        <v>40128000</v>
      </c>
      <c r="C1820" s="31">
        <f>[1]consoCURRENT!F40785</f>
        <v>2.9103830456733704E-11</v>
      </c>
      <c r="D1820" s="31">
        <f>[1]consoCURRENT!G40785</f>
        <v>40128000</v>
      </c>
      <c r="E1820" s="31">
        <f>[1]consoCURRENT!H40785</f>
        <v>9253132.1600000001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3502053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9253132.1600000001</v>
      </c>
      <c r="AA1820" s="31">
        <f>D1820-Z1820</f>
        <v>30874867.84</v>
      </c>
      <c r="AB1820" s="37">
        <f t="shared" ref="AB1820" si="867">Z1820/D1820</f>
        <v>0.23059041467304625</v>
      </c>
      <c r="AC1820" s="32"/>
    </row>
    <row r="1821" spans="1:29" s="33" customFormat="1" ht="18" customHeight="1" x14ac:dyDescent="0.25">
      <c r="A1821" s="36" t="s">
        <v>35</v>
      </c>
      <c r="B1821" s="31">
        <f>[1]consoCURRENT!E40898</f>
        <v>7701000</v>
      </c>
      <c r="C1821" s="31">
        <f>[1]consoCURRENT!F40898</f>
        <v>0</v>
      </c>
      <c r="D1821" s="31">
        <f>[1]consoCURRENT!G40898</f>
        <v>7701000</v>
      </c>
      <c r="E1821" s="31">
        <f>[1]consoCURRENT!H40898</f>
        <v>786736.96000000008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458936.13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68">SUM(M1821:Y1821)</f>
        <v>786736.96000000008</v>
      </c>
      <c r="AA1821" s="31">
        <f>D1821-Z1821</f>
        <v>6914263.04</v>
      </c>
      <c r="AB1821" s="37">
        <f>Z1821/D1821</f>
        <v>0.10216036358914428</v>
      </c>
      <c r="AC1821" s="32"/>
    </row>
    <row r="1822" spans="1:29" s="33" customFormat="1" ht="18" customHeight="1" x14ac:dyDescent="0.25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6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5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6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69">SUM(B1820:B1823)</f>
        <v>47829000</v>
      </c>
      <c r="C1824" s="39">
        <f t="shared" si="869"/>
        <v>2.9103830456733704E-11</v>
      </c>
      <c r="D1824" s="39">
        <f t="shared" si="869"/>
        <v>47829000</v>
      </c>
      <c r="E1824" s="39">
        <f t="shared" si="869"/>
        <v>10039869.120000001</v>
      </c>
      <c r="F1824" s="39">
        <f t="shared" si="869"/>
        <v>0</v>
      </c>
      <c r="G1824" s="39">
        <f t="shared" si="869"/>
        <v>0</v>
      </c>
      <c r="H1824" s="39">
        <f t="shared" si="869"/>
        <v>0</v>
      </c>
      <c r="I1824" s="39">
        <f t="shared" si="869"/>
        <v>0</v>
      </c>
      <c r="J1824" s="39">
        <f t="shared" si="869"/>
        <v>0</v>
      </c>
      <c r="K1824" s="39">
        <f t="shared" si="869"/>
        <v>0</v>
      </c>
      <c r="L1824" s="39">
        <f t="shared" si="869"/>
        <v>0</v>
      </c>
      <c r="M1824" s="39">
        <f t="shared" si="869"/>
        <v>0</v>
      </c>
      <c r="N1824" s="39">
        <f t="shared" si="869"/>
        <v>3288519.1900000004</v>
      </c>
      <c r="O1824" s="39">
        <f t="shared" si="869"/>
        <v>2790360.8</v>
      </c>
      <c r="P1824" s="39">
        <f t="shared" si="869"/>
        <v>3960989.13</v>
      </c>
      <c r="Q1824" s="39">
        <f t="shared" si="869"/>
        <v>0</v>
      </c>
      <c r="R1824" s="39">
        <f t="shared" si="869"/>
        <v>0</v>
      </c>
      <c r="S1824" s="39">
        <f t="shared" si="869"/>
        <v>0</v>
      </c>
      <c r="T1824" s="39">
        <f t="shared" si="869"/>
        <v>0</v>
      </c>
      <c r="U1824" s="39">
        <f t="shared" si="869"/>
        <v>0</v>
      </c>
      <c r="V1824" s="39">
        <f t="shared" si="869"/>
        <v>0</v>
      </c>
      <c r="W1824" s="39">
        <f t="shared" si="869"/>
        <v>0</v>
      </c>
      <c r="X1824" s="39">
        <f t="shared" si="869"/>
        <v>0</v>
      </c>
      <c r="Y1824" s="39">
        <f t="shared" si="869"/>
        <v>0</v>
      </c>
      <c r="Z1824" s="39">
        <f t="shared" si="869"/>
        <v>10039869.120000001</v>
      </c>
      <c r="AA1824" s="39">
        <f t="shared" si="869"/>
        <v>37789130.880000003</v>
      </c>
      <c r="AB1824" s="40">
        <f>Z1824/D1824</f>
        <v>0.20991175061155368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3475000</v>
      </c>
      <c r="C1825" s="31">
        <f>[1]consoCURRENT!F40937</f>
        <v>0</v>
      </c>
      <c r="D1825" s="31">
        <f>[1]consoCURRENT!G40937</f>
        <v>3475000</v>
      </c>
      <c r="E1825" s="31">
        <f>[1]consoCURRENT!H40937</f>
        <v>956789.6399999999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335723.16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0">SUM(M1825:Y1825)</f>
        <v>956789.6399999999</v>
      </c>
      <c r="AA1825" s="31">
        <f>D1825-Z1825</f>
        <v>2518210.3600000003</v>
      </c>
      <c r="AB1825" s="37">
        <f t="shared" ref="AB1825" si="871">Z1825/D1825</f>
        <v>0.27533514820143884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72">B1825+B1824</f>
        <v>51304000</v>
      </c>
      <c r="C1826" s="39">
        <f t="shared" si="872"/>
        <v>2.9103830456733704E-11</v>
      </c>
      <c r="D1826" s="39">
        <f t="shared" si="872"/>
        <v>51304000</v>
      </c>
      <c r="E1826" s="39">
        <f t="shared" si="872"/>
        <v>10996658.760000002</v>
      </c>
      <c r="F1826" s="39">
        <f t="shared" si="872"/>
        <v>0</v>
      </c>
      <c r="G1826" s="39">
        <f t="shared" si="872"/>
        <v>0</v>
      </c>
      <c r="H1826" s="39">
        <f t="shared" si="872"/>
        <v>0</v>
      </c>
      <c r="I1826" s="39">
        <f t="shared" si="872"/>
        <v>0</v>
      </c>
      <c r="J1826" s="39">
        <f t="shared" si="872"/>
        <v>0</v>
      </c>
      <c r="K1826" s="39">
        <f t="shared" si="872"/>
        <v>0</v>
      </c>
      <c r="L1826" s="39">
        <f t="shared" si="872"/>
        <v>0</v>
      </c>
      <c r="M1826" s="39">
        <f t="shared" si="872"/>
        <v>0</v>
      </c>
      <c r="N1826" s="39">
        <f t="shared" si="872"/>
        <v>3599845.2700000005</v>
      </c>
      <c r="O1826" s="39">
        <f t="shared" si="872"/>
        <v>3100101.1999999997</v>
      </c>
      <c r="P1826" s="39">
        <f t="shared" si="872"/>
        <v>4296712.29</v>
      </c>
      <c r="Q1826" s="39">
        <f t="shared" si="872"/>
        <v>0</v>
      </c>
      <c r="R1826" s="39">
        <f t="shared" si="872"/>
        <v>0</v>
      </c>
      <c r="S1826" s="39">
        <f t="shared" si="872"/>
        <v>0</v>
      </c>
      <c r="T1826" s="39">
        <f t="shared" si="872"/>
        <v>0</v>
      </c>
      <c r="U1826" s="39">
        <f t="shared" si="872"/>
        <v>0</v>
      </c>
      <c r="V1826" s="39">
        <f t="shared" si="872"/>
        <v>0</v>
      </c>
      <c r="W1826" s="39">
        <f t="shared" si="872"/>
        <v>0</v>
      </c>
      <c r="X1826" s="39">
        <f t="shared" si="872"/>
        <v>0</v>
      </c>
      <c r="Y1826" s="39">
        <f t="shared" si="872"/>
        <v>0</v>
      </c>
      <c r="Z1826" s="39">
        <f t="shared" si="872"/>
        <v>10996658.760000002</v>
      </c>
      <c r="AA1826" s="39">
        <f t="shared" si="872"/>
        <v>40307341.240000002</v>
      </c>
      <c r="AB1826" s="40">
        <f>Z1826/D1826</f>
        <v>0.21434310697021677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3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5">
      <c r="A1830" s="36" t="s">
        <v>34</v>
      </c>
      <c r="B1830" s="31">
        <f>[1]consoCURRENT!E40998</f>
        <v>57078000</v>
      </c>
      <c r="C1830" s="31">
        <f>[1]consoCURRENT!F40998</f>
        <v>0</v>
      </c>
      <c r="D1830" s="31">
        <f>[1]consoCURRENT!G40998</f>
        <v>57078000</v>
      </c>
      <c r="E1830" s="31">
        <f>[1]consoCURRENT!H40998</f>
        <v>15209549.23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7924176.2200000007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15209549.23</v>
      </c>
      <c r="AA1830" s="31">
        <f>D1830-Z1830</f>
        <v>41868450.769999996</v>
      </c>
      <c r="AB1830" s="37">
        <f t="shared" ref="AB1830" si="873">Z1830/D1830</f>
        <v>0.26646955446932269</v>
      </c>
      <c r="AC1830" s="32"/>
    </row>
    <row r="1831" spans="1:29" s="33" customFormat="1" ht="18" customHeight="1" x14ac:dyDescent="0.25">
      <c r="A1831" s="36" t="s">
        <v>35</v>
      </c>
      <c r="B1831" s="31">
        <f>[1]consoCURRENT!E41111</f>
        <v>10094000</v>
      </c>
      <c r="C1831" s="31">
        <f>[1]consoCURRENT!F41111</f>
        <v>0</v>
      </c>
      <c r="D1831" s="31">
        <f>[1]consoCURRENT!G41111</f>
        <v>10094000</v>
      </c>
      <c r="E1831" s="31">
        <f>[1]consoCURRENT!H41111</f>
        <v>2745955.81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1769963.6099999999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4">SUM(M1831:Y1831)</f>
        <v>2745955.8099999996</v>
      </c>
      <c r="AA1831" s="31">
        <f>D1831-Z1831</f>
        <v>7348044.1900000004</v>
      </c>
      <c r="AB1831" s="37">
        <f>Z1831/D1831</f>
        <v>0.27203841985337818</v>
      </c>
      <c r="AC1831" s="32"/>
    </row>
    <row r="1832" spans="1:29" s="33" customFormat="1" ht="18" customHeight="1" x14ac:dyDescent="0.25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5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75">SUM(B1830:B1833)</f>
        <v>67172000</v>
      </c>
      <c r="C1834" s="39">
        <f t="shared" si="875"/>
        <v>0</v>
      </c>
      <c r="D1834" s="39">
        <f t="shared" si="875"/>
        <v>67172000</v>
      </c>
      <c r="E1834" s="39">
        <f t="shared" si="875"/>
        <v>17955505.039999999</v>
      </c>
      <c r="F1834" s="39">
        <f t="shared" si="875"/>
        <v>0</v>
      </c>
      <c r="G1834" s="39">
        <f t="shared" si="875"/>
        <v>0</v>
      </c>
      <c r="H1834" s="39">
        <f t="shared" si="875"/>
        <v>0</v>
      </c>
      <c r="I1834" s="39">
        <f t="shared" si="875"/>
        <v>0</v>
      </c>
      <c r="J1834" s="39">
        <f t="shared" si="875"/>
        <v>0</v>
      </c>
      <c r="K1834" s="39">
        <f t="shared" si="875"/>
        <v>0</v>
      </c>
      <c r="L1834" s="39">
        <f t="shared" si="875"/>
        <v>0</v>
      </c>
      <c r="M1834" s="39">
        <f t="shared" si="875"/>
        <v>0</v>
      </c>
      <c r="N1834" s="39">
        <f t="shared" si="875"/>
        <v>3749810.11</v>
      </c>
      <c r="O1834" s="39">
        <f t="shared" si="875"/>
        <v>4511555.1000000006</v>
      </c>
      <c r="P1834" s="39">
        <f t="shared" si="875"/>
        <v>9694139.8300000001</v>
      </c>
      <c r="Q1834" s="39">
        <f t="shared" si="875"/>
        <v>0</v>
      </c>
      <c r="R1834" s="39">
        <f t="shared" si="875"/>
        <v>0</v>
      </c>
      <c r="S1834" s="39">
        <f t="shared" si="875"/>
        <v>0</v>
      </c>
      <c r="T1834" s="39">
        <f t="shared" si="875"/>
        <v>0</v>
      </c>
      <c r="U1834" s="39">
        <f t="shared" si="875"/>
        <v>0</v>
      </c>
      <c r="V1834" s="39">
        <f t="shared" si="875"/>
        <v>0</v>
      </c>
      <c r="W1834" s="39">
        <f t="shared" si="875"/>
        <v>0</v>
      </c>
      <c r="X1834" s="39">
        <f t="shared" si="875"/>
        <v>0</v>
      </c>
      <c r="Y1834" s="39">
        <f t="shared" si="875"/>
        <v>0</v>
      </c>
      <c r="Z1834" s="39">
        <f t="shared" si="875"/>
        <v>17955505.039999999</v>
      </c>
      <c r="AA1834" s="39">
        <f t="shared" si="875"/>
        <v>49216494.959999993</v>
      </c>
      <c r="AB1834" s="40">
        <f>Z1834/D1834</f>
        <v>0.26730639313999882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4884000</v>
      </c>
      <c r="C1835" s="31">
        <f>[1]consoCURRENT!F41150</f>
        <v>0</v>
      </c>
      <c r="D1835" s="31">
        <f>[1]consoCURRENT!G41150</f>
        <v>4884000</v>
      </c>
      <c r="E1835" s="31">
        <f>[1]consoCURRENT!H41150</f>
        <v>782589.95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76">SUM(M1835:Y1835)</f>
        <v>782589.95</v>
      </c>
      <c r="AA1835" s="31">
        <f>D1835-Z1835</f>
        <v>4101410.05</v>
      </c>
      <c r="AB1835" s="37">
        <f t="shared" ref="AB1835" si="877">Z1835/D1835</f>
        <v>0.16023545249795249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78">B1835+B1834</f>
        <v>72056000</v>
      </c>
      <c r="C1836" s="39">
        <f t="shared" si="878"/>
        <v>0</v>
      </c>
      <c r="D1836" s="39">
        <f t="shared" si="878"/>
        <v>72056000</v>
      </c>
      <c r="E1836" s="39">
        <f t="shared" si="878"/>
        <v>18738094.989999998</v>
      </c>
      <c r="F1836" s="39">
        <f t="shared" si="878"/>
        <v>0</v>
      </c>
      <c r="G1836" s="39">
        <f t="shared" si="878"/>
        <v>0</v>
      </c>
      <c r="H1836" s="39">
        <f t="shared" si="878"/>
        <v>0</v>
      </c>
      <c r="I1836" s="39">
        <f t="shared" si="878"/>
        <v>0</v>
      </c>
      <c r="J1836" s="39">
        <f t="shared" si="878"/>
        <v>0</v>
      </c>
      <c r="K1836" s="39">
        <f t="shared" si="878"/>
        <v>0</v>
      </c>
      <c r="L1836" s="39">
        <f t="shared" si="878"/>
        <v>0</v>
      </c>
      <c r="M1836" s="39">
        <f t="shared" si="878"/>
        <v>0</v>
      </c>
      <c r="N1836" s="39">
        <f t="shared" si="878"/>
        <v>4138613.3499999996</v>
      </c>
      <c r="O1836" s="39">
        <f t="shared" si="878"/>
        <v>4905341.8100000005</v>
      </c>
      <c r="P1836" s="39">
        <f t="shared" si="878"/>
        <v>9694139.8300000001</v>
      </c>
      <c r="Q1836" s="39">
        <f t="shared" si="878"/>
        <v>0</v>
      </c>
      <c r="R1836" s="39">
        <f t="shared" si="878"/>
        <v>0</v>
      </c>
      <c r="S1836" s="39">
        <f t="shared" si="878"/>
        <v>0</v>
      </c>
      <c r="T1836" s="39">
        <f t="shared" si="878"/>
        <v>0</v>
      </c>
      <c r="U1836" s="39">
        <f t="shared" si="878"/>
        <v>0</v>
      </c>
      <c r="V1836" s="39">
        <f t="shared" si="878"/>
        <v>0</v>
      </c>
      <c r="W1836" s="39">
        <f t="shared" si="878"/>
        <v>0</v>
      </c>
      <c r="X1836" s="39">
        <f t="shared" si="878"/>
        <v>0</v>
      </c>
      <c r="Y1836" s="39">
        <f t="shared" si="878"/>
        <v>0</v>
      </c>
      <c r="Z1836" s="39">
        <f t="shared" si="878"/>
        <v>18738094.989999998</v>
      </c>
      <c r="AA1836" s="39">
        <f t="shared" si="878"/>
        <v>53317905.00999999</v>
      </c>
      <c r="AB1836" s="40">
        <f>Z1836/D1836</f>
        <v>0.26004905892639057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3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5">
      <c r="A1840" s="36" t="s">
        <v>34</v>
      </c>
      <c r="B1840" s="31">
        <f>[1]consoCURRENT!E41211</f>
        <v>56411000</v>
      </c>
      <c r="C1840" s="31">
        <f>[1]consoCURRENT!F41211</f>
        <v>0</v>
      </c>
      <c r="D1840" s="31">
        <f>[1]consoCURRENT!G41211</f>
        <v>56411000</v>
      </c>
      <c r="E1840" s="31">
        <f>[1]consoCURRENT!H41211</f>
        <v>11503740.649999999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4521017.16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11503740.65</v>
      </c>
      <c r="AA1840" s="31">
        <f>D1840-Z1840</f>
        <v>44907259.350000001</v>
      </c>
      <c r="AB1840" s="37">
        <f t="shared" ref="AB1840" si="879">Z1840/D1840</f>
        <v>0.20392725975430326</v>
      </c>
      <c r="AC1840" s="32"/>
    </row>
    <row r="1841" spans="1:29" s="33" customFormat="1" ht="18" customHeight="1" x14ac:dyDescent="0.25">
      <c r="A1841" s="36" t="s">
        <v>35</v>
      </c>
      <c r="B1841" s="31">
        <f>[1]consoCURRENT!E41324</f>
        <v>6826000</v>
      </c>
      <c r="C1841" s="31">
        <f>[1]consoCURRENT!F41324</f>
        <v>0</v>
      </c>
      <c r="D1841" s="31">
        <f>[1]consoCURRENT!G41324</f>
        <v>6826000</v>
      </c>
      <c r="E1841" s="31">
        <f>[1]consoCURRENT!H41324</f>
        <v>1217151.1600000001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479009.82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0">SUM(M1841:Y1841)</f>
        <v>1217151.1599999999</v>
      </c>
      <c r="AA1841" s="31">
        <f>D1841-Z1841</f>
        <v>5608848.8399999999</v>
      </c>
      <c r="AB1841" s="37">
        <f>Z1841/D1841</f>
        <v>0.17831104014063873</v>
      </c>
      <c r="AC1841" s="32"/>
    </row>
    <row r="1842" spans="1:29" s="33" customFormat="1" ht="18" customHeight="1" x14ac:dyDescent="0.25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5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81">SUM(B1840:B1843)</f>
        <v>63237000</v>
      </c>
      <c r="C1844" s="39">
        <f t="shared" si="881"/>
        <v>0</v>
      </c>
      <c r="D1844" s="39">
        <f t="shared" si="881"/>
        <v>63237000</v>
      </c>
      <c r="E1844" s="39">
        <f t="shared" si="881"/>
        <v>12720891.809999999</v>
      </c>
      <c r="F1844" s="39">
        <f t="shared" si="881"/>
        <v>0</v>
      </c>
      <c r="G1844" s="39">
        <f t="shared" si="881"/>
        <v>0</v>
      </c>
      <c r="H1844" s="39">
        <f t="shared" si="881"/>
        <v>0</v>
      </c>
      <c r="I1844" s="39">
        <f t="shared" si="881"/>
        <v>0</v>
      </c>
      <c r="J1844" s="39">
        <f t="shared" si="881"/>
        <v>0</v>
      </c>
      <c r="K1844" s="39">
        <f t="shared" si="881"/>
        <v>0</v>
      </c>
      <c r="L1844" s="39">
        <f t="shared" si="881"/>
        <v>0</v>
      </c>
      <c r="M1844" s="39">
        <f t="shared" si="881"/>
        <v>0</v>
      </c>
      <c r="N1844" s="39">
        <f t="shared" si="881"/>
        <v>3463807</v>
      </c>
      <c r="O1844" s="39">
        <f t="shared" si="881"/>
        <v>4257057.83</v>
      </c>
      <c r="P1844" s="39">
        <f t="shared" si="881"/>
        <v>5000026.9800000004</v>
      </c>
      <c r="Q1844" s="39">
        <f t="shared" si="881"/>
        <v>0</v>
      </c>
      <c r="R1844" s="39">
        <f t="shared" si="881"/>
        <v>0</v>
      </c>
      <c r="S1844" s="39">
        <f t="shared" si="881"/>
        <v>0</v>
      </c>
      <c r="T1844" s="39">
        <f t="shared" si="881"/>
        <v>0</v>
      </c>
      <c r="U1844" s="39">
        <f t="shared" si="881"/>
        <v>0</v>
      </c>
      <c r="V1844" s="39">
        <f t="shared" si="881"/>
        <v>0</v>
      </c>
      <c r="W1844" s="39">
        <f t="shared" si="881"/>
        <v>0</v>
      </c>
      <c r="X1844" s="39">
        <f t="shared" si="881"/>
        <v>0</v>
      </c>
      <c r="Y1844" s="39">
        <f t="shared" si="881"/>
        <v>0</v>
      </c>
      <c r="Z1844" s="39">
        <f t="shared" si="881"/>
        <v>12720891.810000001</v>
      </c>
      <c r="AA1844" s="39">
        <f t="shared" si="881"/>
        <v>50516108.189999998</v>
      </c>
      <c r="AB1844" s="40">
        <f>Z1844/D1844</f>
        <v>0.20116216471369611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4855000</v>
      </c>
      <c r="C1845" s="31">
        <f>[1]consoCURRENT!F41363</f>
        <v>0</v>
      </c>
      <c r="D1845" s="31">
        <f>[1]consoCURRENT!G41363</f>
        <v>4855000</v>
      </c>
      <c r="E1845" s="31">
        <f>[1]consoCURRENT!H41363</f>
        <v>1130266.44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379700.52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2">SUM(M1845:Y1845)</f>
        <v>1130266.44</v>
      </c>
      <c r="AA1845" s="31">
        <f>D1845-Z1845</f>
        <v>3724733.56</v>
      </c>
      <c r="AB1845" s="37">
        <f t="shared" ref="AB1845" si="883">Z1845/D1845</f>
        <v>0.23280462203913491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84">B1845+B1844</f>
        <v>68092000</v>
      </c>
      <c r="C1846" s="39">
        <f t="shared" si="884"/>
        <v>0</v>
      </c>
      <c r="D1846" s="39">
        <f t="shared" si="884"/>
        <v>68092000</v>
      </c>
      <c r="E1846" s="39">
        <f t="shared" si="884"/>
        <v>13851158.249999998</v>
      </c>
      <c r="F1846" s="39">
        <f t="shared" si="884"/>
        <v>0</v>
      </c>
      <c r="G1846" s="39">
        <f t="shared" si="884"/>
        <v>0</v>
      </c>
      <c r="H1846" s="39">
        <f t="shared" si="884"/>
        <v>0</v>
      </c>
      <c r="I1846" s="39">
        <f t="shared" si="884"/>
        <v>0</v>
      </c>
      <c r="J1846" s="39">
        <f t="shared" si="884"/>
        <v>0</v>
      </c>
      <c r="K1846" s="39">
        <f t="shared" si="884"/>
        <v>0</v>
      </c>
      <c r="L1846" s="39">
        <f t="shared" si="884"/>
        <v>0</v>
      </c>
      <c r="M1846" s="39">
        <f t="shared" si="884"/>
        <v>0</v>
      </c>
      <c r="N1846" s="39">
        <f t="shared" si="884"/>
        <v>3463807</v>
      </c>
      <c r="O1846" s="39">
        <f t="shared" si="884"/>
        <v>5007623.75</v>
      </c>
      <c r="P1846" s="39">
        <f t="shared" si="884"/>
        <v>5379727.5</v>
      </c>
      <c r="Q1846" s="39">
        <f t="shared" si="884"/>
        <v>0</v>
      </c>
      <c r="R1846" s="39">
        <f t="shared" si="884"/>
        <v>0</v>
      </c>
      <c r="S1846" s="39">
        <f t="shared" si="884"/>
        <v>0</v>
      </c>
      <c r="T1846" s="39">
        <f t="shared" si="884"/>
        <v>0</v>
      </c>
      <c r="U1846" s="39">
        <f t="shared" si="884"/>
        <v>0</v>
      </c>
      <c r="V1846" s="39">
        <f t="shared" si="884"/>
        <v>0</v>
      </c>
      <c r="W1846" s="39">
        <f t="shared" si="884"/>
        <v>0</v>
      </c>
      <c r="X1846" s="39">
        <f t="shared" si="884"/>
        <v>0</v>
      </c>
      <c r="Y1846" s="39">
        <f t="shared" si="884"/>
        <v>0</v>
      </c>
      <c r="Z1846" s="39">
        <f t="shared" si="884"/>
        <v>13851158.25</v>
      </c>
      <c r="AA1846" s="39">
        <f t="shared" si="884"/>
        <v>54240841.75</v>
      </c>
      <c r="AB1846" s="40">
        <f>Z1846/D1846</f>
        <v>0.20341829069494213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3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5">
      <c r="A1850" s="36" t="s">
        <v>34</v>
      </c>
      <c r="B1850" s="31">
        <f>[1]consoCURRENT!E41424</f>
        <v>50777000</v>
      </c>
      <c r="C1850" s="31">
        <f>[1]consoCURRENT!F41424</f>
        <v>0</v>
      </c>
      <c r="D1850" s="31">
        <f>[1]consoCURRENT!G41424</f>
        <v>50777000</v>
      </c>
      <c r="E1850" s="31">
        <f>[1]consoCURRENT!H41424</f>
        <v>14662862.780000001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4475293.0600000005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14662862.779999999</v>
      </c>
      <c r="AA1850" s="31">
        <f>D1850-Z1850</f>
        <v>36114137.219999999</v>
      </c>
      <c r="AB1850" s="37">
        <f t="shared" ref="AB1850" si="885">Z1850/D1850</f>
        <v>0.28876977332256731</v>
      </c>
      <c r="AC1850" s="32"/>
    </row>
    <row r="1851" spans="1:29" s="33" customFormat="1" ht="18" customHeight="1" x14ac:dyDescent="0.25">
      <c r="A1851" s="36" t="s">
        <v>35</v>
      </c>
      <c r="B1851" s="31">
        <f>[1]consoCURRENT!E41537</f>
        <v>7791000</v>
      </c>
      <c r="C1851" s="31">
        <f>[1]consoCURRENT!F41537</f>
        <v>0</v>
      </c>
      <c r="D1851" s="31">
        <f>[1]consoCURRENT!G41537</f>
        <v>7791000</v>
      </c>
      <c r="E1851" s="31">
        <f>[1]consoCURRENT!H41537</f>
        <v>2600766.4900000002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527338.63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86">SUM(M1851:Y1851)</f>
        <v>2600766.4899999998</v>
      </c>
      <c r="AA1851" s="31">
        <f>D1851-Z1851</f>
        <v>5190233.51</v>
      </c>
      <c r="AB1851" s="37">
        <f>Z1851/D1851</f>
        <v>0.33381677448337821</v>
      </c>
      <c r="AC1851" s="32"/>
    </row>
    <row r="1852" spans="1:29" s="33" customFormat="1" ht="18" customHeight="1" x14ac:dyDescent="0.25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8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5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8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87">SUM(B1850:B1853)</f>
        <v>58568000</v>
      </c>
      <c r="C1854" s="39">
        <f t="shared" si="887"/>
        <v>0</v>
      </c>
      <c r="D1854" s="39">
        <f t="shared" si="887"/>
        <v>58568000</v>
      </c>
      <c r="E1854" s="39">
        <f t="shared" si="887"/>
        <v>17263629.270000003</v>
      </c>
      <c r="F1854" s="39">
        <f t="shared" si="887"/>
        <v>0</v>
      </c>
      <c r="G1854" s="39">
        <f t="shared" si="887"/>
        <v>0</v>
      </c>
      <c r="H1854" s="39">
        <f t="shared" si="887"/>
        <v>0</v>
      </c>
      <c r="I1854" s="39">
        <f t="shared" si="887"/>
        <v>0</v>
      </c>
      <c r="J1854" s="39">
        <f t="shared" si="887"/>
        <v>0</v>
      </c>
      <c r="K1854" s="39">
        <f t="shared" si="887"/>
        <v>0</v>
      </c>
      <c r="L1854" s="39">
        <f t="shared" si="887"/>
        <v>0</v>
      </c>
      <c r="M1854" s="39">
        <f t="shared" si="887"/>
        <v>0</v>
      </c>
      <c r="N1854" s="39">
        <f t="shared" si="887"/>
        <v>5447432.7599999998</v>
      </c>
      <c r="O1854" s="39">
        <f t="shared" si="887"/>
        <v>6813564.8199999994</v>
      </c>
      <c r="P1854" s="39">
        <f t="shared" si="887"/>
        <v>5002631.6900000004</v>
      </c>
      <c r="Q1854" s="39">
        <f t="shared" si="887"/>
        <v>0</v>
      </c>
      <c r="R1854" s="39">
        <f t="shared" si="887"/>
        <v>0</v>
      </c>
      <c r="S1854" s="39">
        <f t="shared" si="887"/>
        <v>0</v>
      </c>
      <c r="T1854" s="39">
        <f t="shared" si="887"/>
        <v>0</v>
      </c>
      <c r="U1854" s="39">
        <f t="shared" si="887"/>
        <v>0</v>
      </c>
      <c r="V1854" s="39">
        <f t="shared" si="887"/>
        <v>0</v>
      </c>
      <c r="W1854" s="39">
        <f t="shared" si="887"/>
        <v>0</v>
      </c>
      <c r="X1854" s="39">
        <f t="shared" si="887"/>
        <v>0</v>
      </c>
      <c r="Y1854" s="39">
        <f t="shared" si="887"/>
        <v>0</v>
      </c>
      <c r="Z1854" s="39">
        <f t="shared" si="887"/>
        <v>17263629.27</v>
      </c>
      <c r="AA1854" s="39">
        <f t="shared" si="887"/>
        <v>41304370.729999997</v>
      </c>
      <c r="AB1854" s="40">
        <f>Z1854/D1854</f>
        <v>0.29476214434503484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4367000</v>
      </c>
      <c r="C1855" s="31">
        <f>[1]consoCURRENT!F41576</f>
        <v>0</v>
      </c>
      <c r="D1855" s="31">
        <f>[1]consoCURRENT!G41576</f>
        <v>4367000</v>
      </c>
      <c r="E1855" s="31">
        <f>[1]consoCURRENT!H41576</f>
        <v>1236358.6099999999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362956.95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88">SUM(M1855:Y1855)</f>
        <v>1236358.6099999999</v>
      </c>
      <c r="AA1855" s="31">
        <f>D1855-Z1855</f>
        <v>3130641.39</v>
      </c>
      <c r="AB1855" s="37">
        <f t="shared" ref="AB1855" si="889">Z1855/D1855</f>
        <v>0.28311394779024501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90">B1855+B1854</f>
        <v>62935000</v>
      </c>
      <c r="C1856" s="39">
        <f t="shared" si="890"/>
        <v>0</v>
      </c>
      <c r="D1856" s="39">
        <f t="shared" si="890"/>
        <v>62935000</v>
      </c>
      <c r="E1856" s="39">
        <f t="shared" si="890"/>
        <v>18499987.880000003</v>
      </c>
      <c r="F1856" s="39">
        <f t="shared" si="890"/>
        <v>0</v>
      </c>
      <c r="G1856" s="39">
        <f t="shared" si="890"/>
        <v>0</v>
      </c>
      <c r="H1856" s="39">
        <f t="shared" si="890"/>
        <v>0</v>
      </c>
      <c r="I1856" s="39">
        <f t="shared" si="890"/>
        <v>0</v>
      </c>
      <c r="J1856" s="39">
        <f t="shared" si="890"/>
        <v>0</v>
      </c>
      <c r="K1856" s="39">
        <f t="shared" si="890"/>
        <v>0</v>
      </c>
      <c r="L1856" s="39">
        <f t="shared" si="890"/>
        <v>0</v>
      </c>
      <c r="M1856" s="39">
        <f t="shared" si="890"/>
        <v>0</v>
      </c>
      <c r="N1856" s="39">
        <f t="shared" si="890"/>
        <v>5841154.4199999999</v>
      </c>
      <c r="O1856" s="39">
        <f t="shared" si="890"/>
        <v>7293244.8199999994</v>
      </c>
      <c r="P1856" s="39">
        <f t="shared" si="890"/>
        <v>5365588.6400000006</v>
      </c>
      <c r="Q1856" s="39">
        <f t="shared" si="890"/>
        <v>0</v>
      </c>
      <c r="R1856" s="39">
        <f t="shared" si="890"/>
        <v>0</v>
      </c>
      <c r="S1856" s="39">
        <f t="shared" si="890"/>
        <v>0</v>
      </c>
      <c r="T1856" s="39">
        <f t="shared" si="890"/>
        <v>0</v>
      </c>
      <c r="U1856" s="39">
        <f t="shared" si="890"/>
        <v>0</v>
      </c>
      <c r="V1856" s="39">
        <f t="shared" si="890"/>
        <v>0</v>
      </c>
      <c r="W1856" s="39">
        <f t="shared" si="890"/>
        <v>0</v>
      </c>
      <c r="X1856" s="39">
        <f t="shared" si="890"/>
        <v>0</v>
      </c>
      <c r="Y1856" s="39">
        <f t="shared" si="890"/>
        <v>0</v>
      </c>
      <c r="Z1856" s="39">
        <f t="shared" si="890"/>
        <v>18499987.879999999</v>
      </c>
      <c r="AA1856" s="39">
        <f t="shared" si="890"/>
        <v>44435012.119999997</v>
      </c>
      <c r="AB1856" s="40">
        <f>Z1856/D1856</f>
        <v>0.29395388702629693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3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5">
      <c r="A1860" s="36" t="s">
        <v>34</v>
      </c>
      <c r="B1860" s="31">
        <f>[1]consoCURRENT!E41637</f>
        <v>54417000</v>
      </c>
      <c r="C1860" s="31">
        <f>[1]consoCURRENT!F41637</f>
        <v>0</v>
      </c>
      <c r="D1860" s="31">
        <f>[1]consoCURRENT!G41637</f>
        <v>54417000</v>
      </c>
      <c r="E1860" s="31">
        <f>[1]consoCURRENT!H41637</f>
        <v>11155844.529999999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4327051.62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11155844.530000001</v>
      </c>
      <c r="AA1860" s="31">
        <f>D1860-Z1860</f>
        <v>43261155.469999999</v>
      </c>
      <c r="AB1860" s="37">
        <f t="shared" ref="AB1860" si="891">Z1860/D1860</f>
        <v>0.20500660694268338</v>
      </c>
      <c r="AC1860" s="32"/>
    </row>
    <row r="1861" spans="1:29" s="33" customFormat="1" ht="18" customHeight="1" x14ac:dyDescent="0.25">
      <c r="A1861" s="36" t="s">
        <v>35</v>
      </c>
      <c r="B1861" s="31">
        <f>[1]consoCURRENT!E41750</f>
        <v>9496000</v>
      </c>
      <c r="C1861" s="31">
        <f>[1]consoCURRENT!F41750</f>
        <v>0</v>
      </c>
      <c r="D1861" s="31">
        <f>[1]consoCURRENT!G41750</f>
        <v>9496000</v>
      </c>
      <c r="E1861" s="31">
        <f>[1]consoCURRENT!H41750</f>
        <v>192091.21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74750.5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2">SUM(M1861:Y1861)</f>
        <v>192091.21</v>
      </c>
      <c r="AA1861" s="31">
        <f>D1861-Z1861</f>
        <v>9303908.7899999991</v>
      </c>
      <c r="AB1861" s="37">
        <f>Z1861/D1861</f>
        <v>2.0228644692502105E-2</v>
      </c>
      <c r="AC1861" s="32"/>
    </row>
    <row r="1862" spans="1:29" s="33" customFormat="1" ht="18" customHeight="1" x14ac:dyDescent="0.25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5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93">SUM(B1860:B1863)</f>
        <v>63913000</v>
      </c>
      <c r="C1864" s="39">
        <f t="shared" si="893"/>
        <v>0</v>
      </c>
      <c r="D1864" s="39">
        <f t="shared" si="893"/>
        <v>63913000</v>
      </c>
      <c r="E1864" s="39">
        <f t="shared" si="893"/>
        <v>11347935.74</v>
      </c>
      <c r="F1864" s="39">
        <f t="shared" si="893"/>
        <v>0</v>
      </c>
      <c r="G1864" s="39">
        <f t="shared" si="893"/>
        <v>0</v>
      </c>
      <c r="H1864" s="39">
        <f t="shared" si="893"/>
        <v>0</v>
      </c>
      <c r="I1864" s="39">
        <f t="shared" si="893"/>
        <v>0</v>
      </c>
      <c r="J1864" s="39">
        <f t="shared" si="893"/>
        <v>0</v>
      </c>
      <c r="K1864" s="39">
        <f t="shared" si="893"/>
        <v>0</v>
      </c>
      <c r="L1864" s="39">
        <f t="shared" si="893"/>
        <v>0</v>
      </c>
      <c r="M1864" s="39">
        <f t="shared" si="893"/>
        <v>0</v>
      </c>
      <c r="N1864" s="39">
        <f t="shared" si="893"/>
        <v>3358114.0100000002</v>
      </c>
      <c r="O1864" s="39">
        <f t="shared" si="893"/>
        <v>3588019.61</v>
      </c>
      <c r="P1864" s="39">
        <f t="shared" si="893"/>
        <v>4401802.12</v>
      </c>
      <c r="Q1864" s="39">
        <f t="shared" si="893"/>
        <v>0</v>
      </c>
      <c r="R1864" s="39">
        <f t="shared" si="893"/>
        <v>0</v>
      </c>
      <c r="S1864" s="39">
        <f t="shared" si="893"/>
        <v>0</v>
      </c>
      <c r="T1864" s="39">
        <f t="shared" si="893"/>
        <v>0</v>
      </c>
      <c r="U1864" s="39">
        <f t="shared" si="893"/>
        <v>0</v>
      </c>
      <c r="V1864" s="39">
        <f t="shared" si="893"/>
        <v>0</v>
      </c>
      <c r="W1864" s="39">
        <f t="shared" si="893"/>
        <v>0</v>
      </c>
      <c r="X1864" s="39">
        <f t="shared" si="893"/>
        <v>0</v>
      </c>
      <c r="Y1864" s="39">
        <f t="shared" si="893"/>
        <v>0</v>
      </c>
      <c r="Z1864" s="39">
        <f t="shared" si="893"/>
        <v>11347935.740000002</v>
      </c>
      <c r="AA1864" s="39">
        <f t="shared" si="893"/>
        <v>52565064.259999998</v>
      </c>
      <c r="AB1864" s="40">
        <f>Z1864/D1864</f>
        <v>0.17755285685228361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4646000</v>
      </c>
      <c r="C1865" s="31">
        <f>[1]consoCURRENT!F41789</f>
        <v>0</v>
      </c>
      <c r="D1865" s="31">
        <f>[1]consoCURRENT!G41789</f>
        <v>4646000</v>
      </c>
      <c r="E1865" s="31">
        <f>[1]consoCURRENT!H41789</f>
        <v>727692.96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363846.48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4">SUM(M1865:Y1865)</f>
        <v>727692.96</v>
      </c>
      <c r="AA1865" s="31">
        <f>D1865-Z1865</f>
        <v>3918307.04</v>
      </c>
      <c r="AB1865" s="37">
        <f t="shared" ref="AB1865" si="895">Z1865/D1865</f>
        <v>0.15662784330606974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96">B1865+B1864</f>
        <v>68559000</v>
      </c>
      <c r="C1866" s="39">
        <f t="shared" si="896"/>
        <v>0</v>
      </c>
      <c r="D1866" s="39">
        <f t="shared" si="896"/>
        <v>68559000</v>
      </c>
      <c r="E1866" s="39">
        <f t="shared" si="896"/>
        <v>12075628.699999999</v>
      </c>
      <c r="F1866" s="39">
        <f t="shared" si="896"/>
        <v>0</v>
      </c>
      <c r="G1866" s="39">
        <f t="shared" si="896"/>
        <v>0</v>
      </c>
      <c r="H1866" s="39">
        <f t="shared" si="896"/>
        <v>0</v>
      </c>
      <c r="I1866" s="39">
        <f t="shared" si="896"/>
        <v>0</v>
      </c>
      <c r="J1866" s="39">
        <f t="shared" si="896"/>
        <v>0</v>
      </c>
      <c r="K1866" s="39">
        <f t="shared" si="896"/>
        <v>0</v>
      </c>
      <c r="L1866" s="39">
        <f t="shared" si="896"/>
        <v>0</v>
      </c>
      <c r="M1866" s="39">
        <f t="shared" si="896"/>
        <v>0</v>
      </c>
      <c r="N1866" s="39">
        <f t="shared" si="896"/>
        <v>3358114.0100000002</v>
      </c>
      <c r="O1866" s="39">
        <f t="shared" si="896"/>
        <v>3951866.09</v>
      </c>
      <c r="P1866" s="39">
        <f t="shared" si="896"/>
        <v>4765648.5999999996</v>
      </c>
      <c r="Q1866" s="39">
        <f t="shared" si="896"/>
        <v>0</v>
      </c>
      <c r="R1866" s="39">
        <f t="shared" si="896"/>
        <v>0</v>
      </c>
      <c r="S1866" s="39">
        <f t="shared" si="896"/>
        <v>0</v>
      </c>
      <c r="T1866" s="39">
        <f t="shared" si="896"/>
        <v>0</v>
      </c>
      <c r="U1866" s="39">
        <f t="shared" si="896"/>
        <v>0</v>
      </c>
      <c r="V1866" s="39">
        <f t="shared" si="896"/>
        <v>0</v>
      </c>
      <c r="W1866" s="39">
        <f t="shared" si="896"/>
        <v>0</v>
      </c>
      <c r="X1866" s="39">
        <f t="shared" si="896"/>
        <v>0</v>
      </c>
      <c r="Y1866" s="39">
        <f t="shared" si="896"/>
        <v>0</v>
      </c>
      <c r="Z1866" s="39">
        <f t="shared" si="896"/>
        <v>12075628.700000003</v>
      </c>
      <c r="AA1866" s="39">
        <f t="shared" si="896"/>
        <v>56483371.299999997</v>
      </c>
      <c r="AB1866" s="40">
        <f>Z1866/D1866</f>
        <v>0.1761348429819572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3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5">
      <c r="A1870" s="36" t="s">
        <v>34</v>
      </c>
      <c r="B1870" s="31">
        <f>[1]consoCURRENT!E41850</f>
        <v>43515000</v>
      </c>
      <c r="C1870" s="31">
        <f>[1]consoCURRENT!F41850</f>
        <v>0</v>
      </c>
      <c r="D1870" s="31">
        <f>[1]consoCURRENT!G41850</f>
        <v>43515000</v>
      </c>
      <c r="E1870" s="31">
        <f>[1]consoCURRENT!H41850</f>
        <v>10219204.1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3638174.2199999997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10219204.1</v>
      </c>
      <c r="AA1870" s="31">
        <f>D1870-Z1870</f>
        <v>33295795.899999999</v>
      </c>
      <c r="AB1870" s="37">
        <f t="shared" ref="AB1870" si="897">Z1870/D1870</f>
        <v>0.23484325175226933</v>
      </c>
      <c r="AC1870" s="32"/>
    </row>
    <row r="1871" spans="1:29" s="33" customFormat="1" ht="18" customHeight="1" x14ac:dyDescent="0.25">
      <c r="A1871" s="36" t="s">
        <v>35</v>
      </c>
      <c r="B1871" s="31">
        <f>[1]consoCURRENT!E41963</f>
        <v>6018000</v>
      </c>
      <c r="C1871" s="31">
        <f>[1]consoCURRENT!F41963</f>
        <v>0</v>
      </c>
      <c r="D1871" s="31">
        <f>[1]consoCURRENT!G41963</f>
        <v>6018000</v>
      </c>
      <c r="E1871" s="31">
        <f>[1]consoCURRENT!H41963</f>
        <v>1700966.33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1134823.3399999999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98">SUM(M1871:Y1871)</f>
        <v>1700966.3299999998</v>
      </c>
      <c r="AA1871" s="31">
        <f>D1871-Z1871</f>
        <v>4317033.67</v>
      </c>
      <c r="AB1871" s="37">
        <f>Z1871/D1871</f>
        <v>0.2826464489863742</v>
      </c>
      <c r="AC1871" s="32"/>
    </row>
    <row r="1872" spans="1:29" s="33" customFormat="1" ht="18" customHeight="1" x14ac:dyDescent="0.25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98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5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98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99">SUM(B1870:B1873)</f>
        <v>49533000</v>
      </c>
      <c r="C1874" s="39">
        <f t="shared" si="899"/>
        <v>0</v>
      </c>
      <c r="D1874" s="39">
        <f t="shared" si="899"/>
        <v>49533000</v>
      </c>
      <c r="E1874" s="39">
        <f t="shared" si="899"/>
        <v>11920170.43</v>
      </c>
      <c r="F1874" s="39">
        <f t="shared" si="899"/>
        <v>0</v>
      </c>
      <c r="G1874" s="39">
        <f t="shared" si="899"/>
        <v>0</v>
      </c>
      <c r="H1874" s="39">
        <f t="shared" si="899"/>
        <v>0</v>
      </c>
      <c r="I1874" s="39">
        <f t="shared" si="899"/>
        <v>0</v>
      </c>
      <c r="J1874" s="39">
        <f t="shared" si="899"/>
        <v>0</v>
      </c>
      <c r="K1874" s="39">
        <f t="shared" si="899"/>
        <v>0</v>
      </c>
      <c r="L1874" s="39">
        <f t="shared" si="899"/>
        <v>0</v>
      </c>
      <c r="M1874" s="39">
        <f t="shared" si="899"/>
        <v>0</v>
      </c>
      <c r="N1874" s="39">
        <f t="shared" si="899"/>
        <v>2960171.86</v>
      </c>
      <c r="O1874" s="39">
        <f t="shared" si="899"/>
        <v>4187001.01</v>
      </c>
      <c r="P1874" s="39">
        <f t="shared" si="899"/>
        <v>4772997.5599999996</v>
      </c>
      <c r="Q1874" s="39">
        <f t="shared" si="899"/>
        <v>0</v>
      </c>
      <c r="R1874" s="39">
        <f t="shared" si="899"/>
        <v>0</v>
      </c>
      <c r="S1874" s="39">
        <f t="shared" si="899"/>
        <v>0</v>
      </c>
      <c r="T1874" s="39">
        <f t="shared" si="899"/>
        <v>0</v>
      </c>
      <c r="U1874" s="39">
        <f t="shared" si="899"/>
        <v>0</v>
      </c>
      <c r="V1874" s="39">
        <f t="shared" si="899"/>
        <v>0</v>
      </c>
      <c r="W1874" s="39">
        <f t="shared" si="899"/>
        <v>0</v>
      </c>
      <c r="X1874" s="39">
        <f t="shared" si="899"/>
        <v>0</v>
      </c>
      <c r="Y1874" s="39">
        <f t="shared" si="899"/>
        <v>0</v>
      </c>
      <c r="Z1874" s="39">
        <f t="shared" si="899"/>
        <v>11920170.43</v>
      </c>
      <c r="AA1874" s="39">
        <f t="shared" si="899"/>
        <v>37612829.57</v>
      </c>
      <c r="AB1874" s="40">
        <f>Z1874/D1874</f>
        <v>0.24065108977853147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3247000</v>
      </c>
      <c r="C1875" s="31">
        <f>[1]consoCURRENT!F42002</f>
        <v>0</v>
      </c>
      <c r="D1875" s="31">
        <f>[1]consoCURRENT!G42002</f>
        <v>3247000</v>
      </c>
      <c r="E1875" s="31">
        <f>[1]consoCURRENT!H42002</f>
        <v>799993.97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264852.13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0">SUM(M1875:Y1875)</f>
        <v>799993.97</v>
      </c>
      <c r="AA1875" s="31">
        <f>D1875-Z1875</f>
        <v>2447006.0300000003</v>
      </c>
      <c r="AB1875" s="37">
        <f t="shared" ref="AB1875" si="901">Z1875/D1875</f>
        <v>0.24637941792423776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902">B1875+B1874</f>
        <v>52780000</v>
      </c>
      <c r="C1876" s="39">
        <f t="shared" si="902"/>
        <v>0</v>
      </c>
      <c r="D1876" s="39">
        <f t="shared" si="902"/>
        <v>52780000</v>
      </c>
      <c r="E1876" s="39">
        <f t="shared" si="902"/>
        <v>12720164.4</v>
      </c>
      <c r="F1876" s="39">
        <f t="shared" si="902"/>
        <v>0</v>
      </c>
      <c r="G1876" s="39">
        <f t="shared" si="902"/>
        <v>0</v>
      </c>
      <c r="H1876" s="39">
        <f t="shared" si="902"/>
        <v>0</v>
      </c>
      <c r="I1876" s="39">
        <f t="shared" si="902"/>
        <v>0</v>
      </c>
      <c r="J1876" s="39">
        <f t="shared" si="902"/>
        <v>0</v>
      </c>
      <c r="K1876" s="39">
        <f t="shared" si="902"/>
        <v>0</v>
      </c>
      <c r="L1876" s="39">
        <f t="shared" si="902"/>
        <v>0</v>
      </c>
      <c r="M1876" s="39">
        <f t="shared" si="902"/>
        <v>0</v>
      </c>
      <c r="N1876" s="39">
        <f t="shared" si="902"/>
        <v>2960171.86</v>
      </c>
      <c r="O1876" s="39">
        <f t="shared" si="902"/>
        <v>4722142.8499999996</v>
      </c>
      <c r="P1876" s="39">
        <f t="shared" si="902"/>
        <v>5037849.6899999995</v>
      </c>
      <c r="Q1876" s="39">
        <f t="shared" si="902"/>
        <v>0</v>
      </c>
      <c r="R1876" s="39">
        <f t="shared" si="902"/>
        <v>0</v>
      </c>
      <c r="S1876" s="39">
        <f t="shared" si="902"/>
        <v>0</v>
      </c>
      <c r="T1876" s="39">
        <f t="shared" si="902"/>
        <v>0</v>
      </c>
      <c r="U1876" s="39">
        <f t="shared" si="902"/>
        <v>0</v>
      </c>
      <c r="V1876" s="39">
        <f t="shared" si="902"/>
        <v>0</v>
      </c>
      <c r="W1876" s="39">
        <f t="shared" si="902"/>
        <v>0</v>
      </c>
      <c r="X1876" s="39">
        <f t="shared" si="902"/>
        <v>0</v>
      </c>
      <c r="Y1876" s="39">
        <f t="shared" si="902"/>
        <v>0</v>
      </c>
      <c r="Z1876" s="39">
        <f t="shared" si="902"/>
        <v>12720164.4</v>
      </c>
      <c r="AA1876" s="39">
        <f t="shared" si="902"/>
        <v>40059835.600000001</v>
      </c>
      <c r="AB1876" s="40">
        <f>Z1876/D1876</f>
        <v>0.24100349374763169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3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5">
      <c r="A1880" s="36" t="s">
        <v>34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2774934.8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1648216.73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2774934.8</v>
      </c>
      <c r="AA1880" s="31">
        <f>D1880-Z1880</f>
        <v>12517065.199999999</v>
      </c>
      <c r="AB1880" s="37">
        <f>Z1880/D1880</f>
        <v>0.18146317028511638</v>
      </c>
      <c r="AC1880" s="32"/>
    </row>
    <row r="1881" spans="1:29" s="33" customFormat="1" ht="18" customHeight="1" x14ac:dyDescent="0.25">
      <c r="A1881" s="36" t="s">
        <v>35</v>
      </c>
      <c r="B1881" s="31">
        <f>[1]consoCURRENT!E42176</f>
        <v>24262000</v>
      </c>
      <c r="C1881" s="31">
        <f>[1]consoCURRENT!F42176</f>
        <v>-2.3283064365386963E-10</v>
      </c>
      <c r="D1881" s="31">
        <f>[1]consoCURRENT!G42176</f>
        <v>24262000</v>
      </c>
      <c r="E1881" s="31">
        <f>[1]consoCURRENT!H42176</f>
        <v>4233107.49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324428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324428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218064.34999999998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903">SUM(M1881:Y1881)</f>
        <v>4233107.49</v>
      </c>
      <c r="AA1881" s="31">
        <f>D1881-Z1881</f>
        <v>20028892.509999998</v>
      </c>
      <c r="AB1881" s="37">
        <f>Z1881/D1881</f>
        <v>0.17447479556508122</v>
      </c>
      <c r="AC1881" s="32"/>
    </row>
    <row r="1882" spans="1:29" s="33" customFormat="1" ht="18" customHeight="1" x14ac:dyDescent="0.25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903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5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903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904">SUM(B1880:B1883)</f>
        <v>39554000</v>
      </c>
      <c r="C1884" s="39">
        <f t="shared" si="904"/>
        <v>-2.3283064365386963E-10</v>
      </c>
      <c r="D1884" s="39">
        <f t="shared" si="904"/>
        <v>39554000</v>
      </c>
      <c r="E1884" s="39">
        <f t="shared" si="904"/>
        <v>7008042.29</v>
      </c>
      <c r="F1884" s="39">
        <f t="shared" si="904"/>
        <v>0</v>
      </c>
      <c r="G1884" s="39">
        <f t="shared" si="904"/>
        <v>0</v>
      </c>
      <c r="H1884" s="39">
        <f t="shared" si="904"/>
        <v>0</v>
      </c>
      <c r="I1884" s="39">
        <f t="shared" si="904"/>
        <v>324428</v>
      </c>
      <c r="J1884" s="39">
        <f t="shared" si="904"/>
        <v>0</v>
      </c>
      <c r="K1884" s="39">
        <f t="shared" si="904"/>
        <v>0</v>
      </c>
      <c r="L1884" s="39">
        <f t="shared" si="904"/>
        <v>0</v>
      </c>
      <c r="M1884" s="39">
        <f t="shared" si="904"/>
        <v>324428</v>
      </c>
      <c r="N1884" s="39">
        <f t="shared" si="904"/>
        <v>3917193</v>
      </c>
      <c r="O1884" s="39">
        <f t="shared" si="904"/>
        <v>900140.21</v>
      </c>
      <c r="P1884" s="39">
        <f t="shared" si="904"/>
        <v>1866281.08</v>
      </c>
      <c r="Q1884" s="39">
        <f t="shared" si="904"/>
        <v>0</v>
      </c>
      <c r="R1884" s="39">
        <f t="shared" si="904"/>
        <v>0</v>
      </c>
      <c r="S1884" s="39">
        <f t="shared" si="904"/>
        <v>0</v>
      </c>
      <c r="T1884" s="39">
        <f t="shared" si="904"/>
        <v>0</v>
      </c>
      <c r="U1884" s="39">
        <f t="shared" si="904"/>
        <v>0</v>
      </c>
      <c r="V1884" s="39">
        <f t="shared" si="904"/>
        <v>0</v>
      </c>
      <c r="W1884" s="39">
        <f t="shared" si="904"/>
        <v>0</v>
      </c>
      <c r="X1884" s="39">
        <f t="shared" si="904"/>
        <v>0</v>
      </c>
      <c r="Y1884" s="39">
        <f t="shared" si="904"/>
        <v>0</v>
      </c>
      <c r="Z1884" s="39">
        <f t="shared" si="904"/>
        <v>7008042.29</v>
      </c>
      <c r="AA1884" s="39">
        <f t="shared" si="904"/>
        <v>32545957.709999997</v>
      </c>
      <c r="AB1884" s="40">
        <f>Z1884/D1884</f>
        <v>0.17717657607321635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1201000</v>
      </c>
      <c r="C1885" s="31">
        <f>[1]consoCURRENT!F42215</f>
        <v>0</v>
      </c>
      <c r="D1885" s="31">
        <f>[1]consoCURRENT!G42215</f>
        <v>1201000</v>
      </c>
      <c r="E1885" s="31">
        <f>[1]consoCURRENT!H42215</f>
        <v>135409.44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59338.68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905">SUM(M1885:Y1885)</f>
        <v>135409.44</v>
      </c>
      <c r="AA1885" s="31">
        <f>D1885-Z1885</f>
        <v>1065590.56</v>
      </c>
      <c r="AB1885" s="37">
        <f>Z1885/D1885</f>
        <v>0.11274724396336387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906">B1885+B1884</f>
        <v>40755000</v>
      </c>
      <c r="C1886" s="39">
        <f t="shared" si="906"/>
        <v>-2.3283064365386963E-10</v>
      </c>
      <c r="D1886" s="39">
        <f t="shared" si="906"/>
        <v>40755000</v>
      </c>
      <c r="E1886" s="39">
        <f t="shared" si="906"/>
        <v>7143451.7300000004</v>
      </c>
      <c r="F1886" s="39">
        <f t="shared" si="906"/>
        <v>0</v>
      </c>
      <c r="G1886" s="39">
        <f t="shared" si="906"/>
        <v>0</v>
      </c>
      <c r="H1886" s="39">
        <f t="shared" si="906"/>
        <v>0</v>
      </c>
      <c r="I1886" s="39">
        <f t="shared" si="906"/>
        <v>324428</v>
      </c>
      <c r="J1886" s="39">
        <f t="shared" si="906"/>
        <v>0</v>
      </c>
      <c r="K1886" s="39">
        <f t="shared" si="906"/>
        <v>0</v>
      </c>
      <c r="L1886" s="39">
        <f t="shared" si="906"/>
        <v>0</v>
      </c>
      <c r="M1886" s="39">
        <f t="shared" si="906"/>
        <v>324428</v>
      </c>
      <c r="N1886" s="39">
        <f t="shared" si="906"/>
        <v>3917193</v>
      </c>
      <c r="O1886" s="39">
        <f t="shared" si="906"/>
        <v>976210.97</v>
      </c>
      <c r="P1886" s="39">
        <f t="shared" si="906"/>
        <v>1925619.76</v>
      </c>
      <c r="Q1886" s="39">
        <f t="shared" si="906"/>
        <v>0</v>
      </c>
      <c r="R1886" s="39">
        <f t="shared" si="906"/>
        <v>0</v>
      </c>
      <c r="S1886" s="39">
        <f t="shared" si="906"/>
        <v>0</v>
      </c>
      <c r="T1886" s="39">
        <f t="shared" si="906"/>
        <v>0</v>
      </c>
      <c r="U1886" s="39">
        <f t="shared" si="906"/>
        <v>0</v>
      </c>
      <c r="V1886" s="39">
        <f t="shared" si="906"/>
        <v>0</v>
      </c>
      <c r="W1886" s="39">
        <f t="shared" si="906"/>
        <v>0</v>
      </c>
      <c r="X1886" s="39">
        <f t="shared" si="906"/>
        <v>0</v>
      </c>
      <c r="Y1886" s="39">
        <f t="shared" si="906"/>
        <v>0</v>
      </c>
      <c r="Z1886" s="39">
        <f t="shared" si="906"/>
        <v>7143451.7300000004</v>
      </c>
      <c r="AA1886" s="39">
        <f t="shared" si="906"/>
        <v>33611548.269999996</v>
      </c>
      <c r="AB1886" s="40">
        <f>Z1886/D1886</f>
        <v>0.17527792246350143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3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5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5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5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5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907">SUM(B1890:B1893)</f>
        <v>#REF!</v>
      </c>
      <c r="C1894" s="39" t="e">
        <f t="shared" si="907"/>
        <v>#REF!</v>
      </c>
      <c r="D1894" s="39" t="e">
        <f>SUM(D1890:D1893)</f>
        <v>#REF!</v>
      </c>
      <c r="E1894" s="39" t="e">
        <f t="shared" ref="E1894:AA1894" si="908">SUM(E1890:E1893)</f>
        <v>#REF!</v>
      </c>
      <c r="F1894" s="39" t="e">
        <f t="shared" si="908"/>
        <v>#REF!</v>
      </c>
      <c r="G1894" s="39" t="e">
        <f t="shared" si="908"/>
        <v>#REF!</v>
      </c>
      <c r="H1894" s="39" t="e">
        <f t="shared" si="908"/>
        <v>#REF!</v>
      </c>
      <c r="I1894" s="39" t="e">
        <f t="shared" si="908"/>
        <v>#REF!</v>
      </c>
      <c r="J1894" s="39" t="e">
        <f t="shared" si="908"/>
        <v>#REF!</v>
      </c>
      <c r="K1894" s="39" t="e">
        <f t="shared" si="908"/>
        <v>#REF!</v>
      </c>
      <c r="L1894" s="39" t="e">
        <f t="shared" si="908"/>
        <v>#REF!</v>
      </c>
      <c r="M1894" s="39" t="e">
        <f t="shared" si="908"/>
        <v>#REF!</v>
      </c>
      <c r="N1894" s="39" t="e">
        <f t="shared" si="908"/>
        <v>#REF!</v>
      </c>
      <c r="O1894" s="39" t="e">
        <f t="shared" si="908"/>
        <v>#REF!</v>
      </c>
      <c r="P1894" s="39" t="e">
        <f t="shared" si="908"/>
        <v>#REF!</v>
      </c>
      <c r="Q1894" s="39" t="e">
        <f t="shared" si="908"/>
        <v>#REF!</v>
      </c>
      <c r="R1894" s="39" t="e">
        <f t="shared" si="908"/>
        <v>#REF!</v>
      </c>
      <c r="S1894" s="39" t="e">
        <f t="shared" si="908"/>
        <v>#REF!</v>
      </c>
      <c r="T1894" s="39" t="e">
        <f t="shared" si="908"/>
        <v>#REF!</v>
      </c>
      <c r="U1894" s="39" t="e">
        <f t="shared" si="908"/>
        <v>#REF!</v>
      </c>
      <c r="V1894" s="39" t="e">
        <f t="shared" si="908"/>
        <v>#REF!</v>
      </c>
      <c r="W1894" s="39" t="e">
        <f t="shared" si="908"/>
        <v>#REF!</v>
      </c>
      <c r="X1894" s="39" t="e">
        <f t="shared" si="908"/>
        <v>#REF!</v>
      </c>
      <c r="Y1894" s="39" t="e">
        <f t="shared" si="908"/>
        <v>#REF!</v>
      </c>
      <c r="Z1894" s="39" t="e">
        <f t="shared" si="908"/>
        <v>#REF!</v>
      </c>
      <c r="AA1894" s="39" t="e">
        <f t="shared" si="90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909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10">B1895+B1894</f>
        <v>#REF!</v>
      </c>
      <c r="C1896" s="39" t="e">
        <f t="shared" si="910"/>
        <v>#REF!</v>
      </c>
      <c r="D1896" s="39" t="e">
        <f>D1895+D1894</f>
        <v>#REF!</v>
      </c>
      <c r="E1896" s="39" t="e">
        <f t="shared" ref="E1896:AA1896" si="911">E1895+E1894</f>
        <v>#REF!</v>
      </c>
      <c r="F1896" s="39" t="e">
        <f t="shared" si="911"/>
        <v>#REF!</v>
      </c>
      <c r="G1896" s="39" t="e">
        <f t="shared" si="911"/>
        <v>#REF!</v>
      </c>
      <c r="H1896" s="39" t="e">
        <f t="shared" si="911"/>
        <v>#REF!</v>
      </c>
      <c r="I1896" s="39" t="e">
        <f t="shared" si="911"/>
        <v>#REF!</v>
      </c>
      <c r="J1896" s="39" t="e">
        <f t="shared" si="911"/>
        <v>#REF!</v>
      </c>
      <c r="K1896" s="39" t="e">
        <f t="shared" si="911"/>
        <v>#REF!</v>
      </c>
      <c r="L1896" s="39" t="e">
        <f t="shared" si="911"/>
        <v>#REF!</v>
      </c>
      <c r="M1896" s="39" t="e">
        <f t="shared" si="911"/>
        <v>#REF!</v>
      </c>
      <c r="N1896" s="39" t="e">
        <f t="shared" si="911"/>
        <v>#REF!</v>
      </c>
      <c r="O1896" s="39" t="e">
        <f t="shared" si="911"/>
        <v>#REF!</v>
      </c>
      <c r="P1896" s="39" t="e">
        <f t="shared" si="911"/>
        <v>#REF!</v>
      </c>
      <c r="Q1896" s="39" t="e">
        <f t="shared" si="911"/>
        <v>#REF!</v>
      </c>
      <c r="R1896" s="39" t="e">
        <f t="shared" si="911"/>
        <v>#REF!</v>
      </c>
      <c r="S1896" s="39" t="e">
        <f t="shared" si="911"/>
        <v>#REF!</v>
      </c>
      <c r="T1896" s="39" t="e">
        <f t="shared" si="911"/>
        <v>#REF!</v>
      </c>
      <c r="U1896" s="39" t="e">
        <f t="shared" si="911"/>
        <v>#REF!</v>
      </c>
      <c r="V1896" s="39" t="e">
        <f t="shared" si="911"/>
        <v>#REF!</v>
      </c>
      <c r="W1896" s="39" t="e">
        <f t="shared" si="911"/>
        <v>#REF!</v>
      </c>
      <c r="X1896" s="39" t="e">
        <f t="shared" si="911"/>
        <v>#REF!</v>
      </c>
      <c r="Y1896" s="39" t="e">
        <f t="shared" si="911"/>
        <v>#REF!</v>
      </c>
      <c r="Z1896" s="39" t="e">
        <f t="shared" si="911"/>
        <v>#REF!</v>
      </c>
      <c r="AA1896" s="39" t="e">
        <f t="shared" si="91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3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5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5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5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5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13">SUM(B1900:B1903)</f>
        <v>#REF!</v>
      </c>
      <c r="C1904" s="39" t="e">
        <f t="shared" si="913"/>
        <v>#REF!</v>
      </c>
      <c r="D1904" s="39" t="e">
        <f>SUM(D1900:D1903)</f>
        <v>#REF!</v>
      </c>
      <c r="E1904" s="39" t="e">
        <f t="shared" ref="E1904:AA1904" si="914">SUM(E1900:E1903)</f>
        <v>#REF!</v>
      </c>
      <c r="F1904" s="39" t="e">
        <f t="shared" si="914"/>
        <v>#REF!</v>
      </c>
      <c r="G1904" s="39" t="e">
        <f t="shared" si="914"/>
        <v>#REF!</v>
      </c>
      <c r="H1904" s="39" t="e">
        <f t="shared" si="914"/>
        <v>#REF!</v>
      </c>
      <c r="I1904" s="39" t="e">
        <f t="shared" si="914"/>
        <v>#REF!</v>
      </c>
      <c r="J1904" s="39" t="e">
        <f t="shared" si="914"/>
        <v>#REF!</v>
      </c>
      <c r="K1904" s="39" t="e">
        <f t="shared" si="914"/>
        <v>#REF!</v>
      </c>
      <c r="L1904" s="39" t="e">
        <f t="shared" si="914"/>
        <v>#REF!</v>
      </c>
      <c r="M1904" s="39" t="e">
        <f t="shared" si="914"/>
        <v>#REF!</v>
      </c>
      <c r="N1904" s="39" t="e">
        <f t="shared" si="914"/>
        <v>#REF!</v>
      </c>
      <c r="O1904" s="39" t="e">
        <f t="shared" si="914"/>
        <v>#REF!</v>
      </c>
      <c r="P1904" s="39" t="e">
        <f t="shared" si="914"/>
        <v>#REF!</v>
      </c>
      <c r="Q1904" s="39" t="e">
        <f t="shared" si="914"/>
        <v>#REF!</v>
      </c>
      <c r="R1904" s="39" t="e">
        <f t="shared" si="914"/>
        <v>#REF!</v>
      </c>
      <c r="S1904" s="39" t="e">
        <f t="shared" si="914"/>
        <v>#REF!</v>
      </c>
      <c r="T1904" s="39" t="e">
        <f t="shared" si="914"/>
        <v>#REF!</v>
      </c>
      <c r="U1904" s="39" t="e">
        <f t="shared" si="914"/>
        <v>#REF!</v>
      </c>
      <c r="V1904" s="39" t="e">
        <f t="shared" si="914"/>
        <v>#REF!</v>
      </c>
      <c r="W1904" s="39" t="e">
        <f t="shared" si="914"/>
        <v>#REF!</v>
      </c>
      <c r="X1904" s="39" t="e">
        <f t="shared" si="914"/>
        <v>#REF!</v>
      </c>
      <c r="Y1904" s="39" t="e">
        <f t="shared" si="914"/>
        <v>#REF!</v>
      </c>
      <c r="Z1904" s="39" t="e">
        <f t="shared" si="914"/>
        <v>#REF!</v>
      </c>
      <c r="AA1904" s="39" t="e">
        <f t="shared" si="91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15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16">B1905+B1904</f>
        <v>#REF!</v>
      </c>
      <c r="C1906" s="39" t="e">
        <f t="shared" si="916"/>
        <v>#REF!</v>
      </c>
      <c r="D1906" s="39" t="e">
        <f>D1905+D1904</f>
        <v>#REF!</v>
      </c>
      <c r="E1906" s="39" t="e">
        <f t="shared" ref="E1906:AA1906" si="917">E1905+E1904</f>
        <v>#REF!</v>
      </c>
      <c r="F1906" s="39" t="e">
        <f t="shared" si="917"/>
        <v>#REF!</v>
      </c>
      <c r="G1906" s="39" t="e">
        <f t="shared" si="917"/>
        <v>#REF!</v>
      </c>
      <c r="H1906" s="39" t="e">
        <f t="shared" si="917"/>
        <v>#REF!</v>
      </c>
      <c r="I1906" s="39" t="e">
        <f t="shared" si="917"/>
        <v>#REF!</v>
      </c>
      <c r="J1906" s="39" t="e">
        <f t="shared" si="917"/>
        <v>#REF!</v>
      </c>
      <c r="K1906" s="39" t="e">
        <f t="shared" si="917"/>
        <v>#REF!</v>
      </c>
      <c r="L1906" s="39" t="e">
        <f t="shared" si="917"/>
        <v>#REF!</v>
      </c>
      <c r="M1906" s="39" t="e">
        <f t="shared" si="917"/>
        <v>#REF!</v>
      </c>
      <c r="N1906" s="39" t="e">
        <f t="shared" si="917"/>
        <v>#REF!</v>
      </c>
      <c r="O1906" s="39" t="e">
        <f t="shared" si="917"/>
        <v>#REF!</v>
      </c>
      <c r="P1906" s="39" t="e">
        <f t="shared" si="917"/>
        <v>#REF!</v>
      </c>
      <c r="Q1906" s="39" t="e">
        <f t="shared" si="917"/>
        <v>#REF!</v>
      </c>
      <c r="R1906" s="39" t="e">
        <f t="shared" si="917"/>
        <v>#REF!</v>
      </c>
      <c r="S1906" s="39" t="e">
        <f t="shared" si="917"/>
        <v>#REF!</v>
      </c>
      <c r="T1906" s="39" t="e">
        <f t="shared" si="917"/>
        <v>#REF!</v>
      </c>
      <c r="U1906" s="39" t="e">
        <f t="shared" si="917"/>
        <v>#REF!</v>
      </c>
      <c r="V1906" s="39" t="e">
        <f t="shared" si="917"/>
        <v>#REF!</v>
      </c>
      <c r="W1906" s="39" t="e">
        <f t="shared" si="917"/>
        <v>#REF!</v>
      </c>
      <c r="X1906" s="39" t="e">
        <f t="shared" si="917"/>
        <v>#REF!</v>
      </c>
      <c r="Y1906" s="39" t="e">
        <f t="shared" si="917"/>
        <v>#REF!</v>
      </c>
      <c r="Z1906" s="39" t="e">
        <f t="shared" si="917"/>
        <v>#REF!</v>
      </c>
      <c r="AA1906" s="39" t="e">
        <f t="shared" si="91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3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5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5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1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5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1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5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1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19">SUM(B1910:B1913)</f>
        <v>#REF!</v>
      </c>
      <c r="C1914" s="39" t="e">
        <f t="shared" si="919"/>
        <v>#REF!</v>
      </c>
      <c r="D1914" s="39" t="e">
        <f>SUM(D1910:D1913)</f>
        <v>#REF!</v>
      </c>
      <c r="E1914" s="39" t="e">
        <f t="shared" ref="E1914:AA1914" si="920">SUM(E1910:E1913)</f>
        <v>#REF!</v>
      </c>
      <c r="F1914" s="39" t="e">
        <f t="shared" si="920"/>
        <v>#REF!</v>
      </c>
      <c r="G1914" s="39" t="e">
        <f t="shared" si="920"/>
        <v>#REF!</v>
      </c>
      <c r="H1914" s="39" t="e">
        <f t="shared" si="920"/>
        <v>#REF!</v>
      </c>
      <c r="I1914" s="39" t="e">
        <f t="shared" si="920"/>
        <v>#REF!</v>
      </c>
      <c r="J1914" s="39" t="e">
        <f t="shared" si="920"/>
        <v>#REF!</v>
      </c>
      <c r="K1914" s="39" t="e">
        <f t="shared" si="920"/>
        <v>#REF!</v>
      </c>
      <c r="L1914" s="39" t="e">
        <f t="shared" si="920"/>
        <v>#REF!</v>
      </c>
      <c r="M1914" s="39" t="e">
        <f t="shared" si="920"/>
        <v>#REF!</v>
      </c>
      <c r="N1914" s="39" t="e">
        <f t="shared" si="920"/>
        <v>#REF!</v>
      </c>
      <c r="O1914" s="39" t="e">
        <f t="shared" si="920"/>
        <v>#REF!</v>
      </c>
      <c r="P1914" s="39" t="e">
        <f t="shared" si="920"/>
        <v>#REF!</v>
      </c>
      <c r="Q1914" s="39" t="e">
        <f t="shared" si="920"/>
        <v>#REF!</v>
      </c>
      <c r="R1914" s="39" t="e">
        <f t="shared" si="920"/>
        <v>#REF!</v>
      </c>
      <c r="S1914" s="39" t="e">
        <f t="shared" si="920"/>
        <v>#REF!</v>
      </c>
      <c r="T1914" s="39" t="e">
        <f t="shared" si="920"/>
        <v>#REF!</v>
      </c>
      <c r="U1914" s="39" t="e">
        <f t="shared" si="920"/>
        <v>#REF!</v>
      </c>
      <c r="V1914" s="39" t="e">
        <f t="shared" si="920"/>
        <v>#REF!</v>
      </c>
      <c r="W1914" s="39" t="e">
        <f t="shared" si="920"/>
        <v>#REF!</v>
      </c>
      <c r="X1914" s="39" t="e">
        <f t="shared" si="920"/>
        <v>#REF!</v>
      </c>
      <c r="Y1914" s="39" t="e">
        <f t="shared" si="920"/>
        <v>#REF!</v>
      </c>
      <c r="Z1914" s="39" t="e">
        <f t="shared" si="920"/>
        <v>#REF!</v>
      </c>
      <c r="AA1914" s="39" t="e">
        <f t="shared" si="92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22">B1915+B1914</f>
        <v>#REF!</v>
      </c>
      <c r="C1916" s="39" t="e">
        <f t="shared" si="922"/>
        <v>#REF!</v>
      </c>
      <c r="D1916" s="39" t="e">
        <f>D1915+D1914</f>
        <v>#REF!</v>
      </c>
      <c r="E1916" s="39" t="e">
        <f t="shared" ref="E1916:AA1916" si="923">E1915+E1914</f>
        <v>#REF!</v>
      </c>
      <c r="F1916" s="39" t="e">
        <f t="shared" si="923"/>
        <v>#REF!</v>
      </c>
      <c r="G1916" s="39" t="e">
        <f t="shared" si="923"/>
        <v>#REF!</v>
      </c>
      <c r="H1916" s="39" t="e">
        <f t="shared" si="923"/>
        <v>#REF!</v>
      </c>
      <c r="I1916" s="39" t="e">
        <f t="shared" si="923"/>
        <v>#REF!</v>
      </c>
      <c r="J1916" s="39" t="e">
        <f t="shared" si="923"/>
        <v>#REF!</v>
      </c>
      <c r="K1916" s="39" t="e">
        <f t="shared" si="923"/>
        <v>#REF!</v>
      </c>
      <c r="L1916" s="39" t="e">
        <f t="shared" si="923"/>
        <v>#REF!</v>
      </c>
      <c r="M1916" s="39" t="e">
        <f t="shared" si="923"/>
        <v>#REF!</v>
      </c>
      <c r="N1916" s="39" t="e">
        <f t="shared" si="923"/>
        <v>#REF!</v>
      </c>
      <c r="O1916" s="39" t="e">
        <f t="shared" si="923"/>
        <v>#REF!</v>
      </c>
      <c r="P1916" s="39" t="e">
        <f t="shared" si="923"/>
        <v>#REF!</v>
      </c>
      <c r="Q1916" s="39" t="e">
        <f t="shared" si="923"/>
        <v>#REF!</v>
      </c>
      <c r="R1916" s="39" t="e">
        <f t="shared" si="923"/>
        <v>#REF!</v>
      </c>
      <c r="S1916" s="39" t="e">
        <f t="shared" si="923"/>
        <v>#REF!</v>
      </c>
      <c r="T1916" s="39" t="e">
        <f t="shared" si="923"/>
        <v>#REF!</v>
      </c>
      <c r="U1916" s="39" t="e">
        <f t="shared" si="923"/>
        <v>#REF!</v>
      </c>
      <c r="V1916" s="39" t="e">
        <f t="shared" si="923"/>
        <v>#REF!</v>
      </c>
      <c r="W1916" s="39" t="e">
        <f t="shared" si="923"/>
        <v>#REF!</v>
      </c>
      <c r="X1916" s="39" t="e">
        <f t="shared" si="923"/>
        <v>#REF!</v>
      </c>
      <c r="Y1916" s="39" t="e">
        <f t="shared" si="923"/>
        <v>#REF!</v>
      </c>
      <c r="Z1916" s="39" t="e">
        <f t="shared" si="923"/>
        <v>#REF!</v>
      </c>
      <c r="AA1916" s="39" t="e">
        <f t="shared" si="92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3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5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5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5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5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25">SUM(B1920:B1923)</f>
        <v>#REF!</v>
      </c>
      <c r="C1924" s="39" t="e">
        <f t="shared" si="925"/>
        <v>#REF!</v>
      </c>
      <c r="D1924" s="39" t="e">
        <f>SUM(D1920:D1923)</f>
        <v>#REF!</v>
      </c>
      <c r="E1924" s="39" t="e">
        <f t="shared" ref="E1924:AA1924" si="926">SUM(E1920:E1923)</f>
        <v>#REF!</v>
      </c>
      <c r="F1924" s="39" t="e">
        <f t="shared" si="926"/>
        <v>#REF!</v>
      </c>
      <c r="G1924" s="39" t="e">
        <f t="shared" si="926"/>
        <v>#REF!</v>
      </c>
      <c r="H1924" s="39" t="e">
        <f t="shared" si="926"/>
        <v>#REF!</v>
      </c>
      <c r="I1924" s="39" t="e">
        <f t="shared" si="926"/>
        <v>#REF!</v>
      </c>
      <c r="J1924" s="39" t="e">
        <f t="shared" si="926"/>
        <v>#REF!</v>
      </c>
      <c r="K1924" s="39" t="e">
        <f t="shared" si="926"/>
        <v>#REF!</v>
      </c>
      <c r="L1924" s="39" t="e">
        <f t="shared" si="926"/>
        <v>#REF!</v>
      </c>
      <c r="M1924" s="39" t="e">
        <f t="shared" si="926"/>
        <v>#REF!</v>
      </c>
      <c r="N1924" s="39" t="e">
        <f t="shared" si="926"/>
        <v>#REF!</v>
      </c>
      <c r="O1924" s="39" t="e">
        <f t="shared" si="926"/>
        <v>#REF!</v>
      </c>
      <c r="P1924" s="39" t="e">
        <f t="shared" si="926"/>
        <v>#REF!</v>
      </c>
      <c r="Q1924" s="39" t="e">
        <f t="shared" si="926"/>
        <v>#REF!</v>
      </c>
      <c r="R1924" s="39" t="e">
        <f t="shared" si="926"/>
        <v>#REF!</v>
      </c>
      <c r="S1924" s="39" t="e">
        <f t="shared" si="926"/>
        <v>#REF!</v>
      </c>
      <c r="T1924" s="39" t="e">
        <f t="shared" si="926"/>
        <v>#REF!</v>
      </c>
      <c r="U1924" s="39" t="e">
        <f t="shared" si="926"/>
        <v>#REF!</v>
      </c>
      <c r="V1924" s="39" t="e">
        <f t="shared" si="926"/>
        <v>#REF!</v>
      </c>
      <c r="W1924" s="39" t="e">
        <f t="shared" si="926"/>
        <v>#REF!</v>
      </c>
      <c r="X1924" s="39" t="e">
        <f t="shared" si="926"/>
        <v>#REF!</v>
      </c>
      <c r="Y1924" s="39" t="e">
        <f t="shared" si="926"/>
        <v>#REF!</v>
      </c>
      <c r="Z1924" s="39" t="e">
        <f t="shared" si="926"/>
        <v>#REF!</v>
      </c>
      <c r="AA1924" s="39" t="e">
        <f t="shared" si="92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2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28">B1925+B1924</f>
        <v>#REF!</v>
      </c>
      <c r="C1926" s="39" t="e">
        <f t="shared" si="928"/>
        <v>#REF!</v>
      </c>
      <c r="D1926" s="39" t="e">
        <f>D1925+D1924</f>
        <v>#REF!</v>
      </c>
      <c r="E1926" s="39" t="e">
        <f t="shared" ref="E1926:AA1926" si="929">E1925+E1924</f>
        <v>#REF!</v>
      </c>
      <c r="F1926" s="39" t="e">
        <f t="shared" si="929"/>
        <v>#REF!</v>
      </c>
      <c r="G1926" s="39" t="e">
        <f t="shared" si="929"/>
        <v>#REF!</v>
      </c>
      <c r="H1926" s="39" t="e">
        <f t="shared" si="929"/>
        <v>#REF!</v>
      </c>
      <c r="I1926" s="39" t="e">
        <f t="shared" si="929"/>
        <v>#REF!</v>
      </c>
      <c r="J1926" s="39" t="e">
        <f t="shared" si="929"/>
        <v>#REF!</v>
      </c>
      <c r="K1926" s="39" t="e">
        <f t="shared" si="929"/>
        <v>#REF!</v>
      </c>
      <c r="L1926" s="39" t="e">
        <f t="shared" si="929"/>
        <v>#REF!</v>
      </c>
      <c r="M1926" s="39" t="e">
        <f t="shared" si="929"/>
        <v>#REF!</v>
      </c>
      <c r="N1926" s="39" t="e">
        <f t="shared" si="929"/>
        <v>#REF!</v>
      </c>
      <c r="O1926" s="39" t="e">
        <f t="shared" si="929"/>
        <v>#REF!</v>
      </c>
      <c r="P1926" s="39" t="e">
        <f t="shared" si="929"/>
        <v>#REF!</v>
      </c>
      <c r="Q1926" s="39" t="e">
        <f t="shared" si="929"/>
        <v>#REF!</v>
      </c>
      <c r="R1926" s="39" t="e">
        <f t="shared" si="929"/>
        <v>#REF!</v>
      </c>
      <c r="S1926" s="39" t="e">
        <f t="shared" si="929"/>
        <v>#REF!</v>
      </c>
      <c r="T1926" s="39" t="e">
        <f t="shared" si="929"/>
        <v>#REF!</v>
      </c>
      <c r="U1926" s="39" t="e">
        <f t="shared" si="929"/>
        <v>#REF!</v>
      </c>
      <c r="V1926" s="39" t="e">
        <f t="shared" si="929"/>
        <v>#REF!</v>
      </c>
      <c r="W1926" s="39" t="e">
        <f t="shared" si="929"/>
        <v>#REF!</v>
      </c>
      <c r="X1926" s="39" t="e">
        <f t="shared" si="929"/>
        <v>#REF!</v>
      </c>
      <c r="Y1926" s="39" t="e">
        <f t="shared" si="929"/>
        <v>#REF!</v>
      </c>
      <c r="Z1926" s="39" t="e">
        <f t="shared" si="929"/>
        <v>#REF!</v>
      </c>
      <c r="AA1926" s="39" t="e">
        <f t="shared" si="92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3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5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5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5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5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31">SUM(B1930:B1933)</f>
        <v>#REF!</v>
      </c>
      <c r="C1934" s="39" t="e">
        <f t="shared" si="931"/>
        <v>#REF!</v>
      </c>
      <c r="D1934" s="39" t="e">
        <f>SUM(D1930:D1933)</f>
        <v>#REF!</v>
      </c>
      <c r="E1934" s="39" t="e">
        <f t="shared" ref="E1934:AA1934" si="932">SUM(E1930:E1933)</f>
        <v>#REF!</v>
      </c>
      <c r="F1934" s="39" t="e">
        <f t="shared" si="932"/>
        <v>#REF!</v>
      </c>
      <c r="G1934" s="39" t="e">
        <f t="shared" si="932"/>
        <v>#REF!</v>
      </c>
      <c r="H1934" s="39" t="e">
        <f t="shared" si="932"/>
        <v>#REF!</v>
      </c>
      <c r="I1934" s="39" t="e">
        <f t="shared" si="932"/>
        <v>#REF!</v>
      </c>
      <c r="J1934" s="39" t="e">
        <f t="shared" si="932"/>
        <v>#REF!</v>
      </c>
      <c r="K1934" s="39" t="e">
        <f t="shared" si="932"/>
        <v>#REF!</v>
      </c>
      <c r="L1934" s="39" t="e">
        <f t="shared" si="932"/>
        <v>#REF!</v>
      </c>
      <c r="M1934" s="39" t="e">
        <f t="shared" si="932"/>
        <v>#REF!</v>
      </c>
      <c r="N1934" s="39" t="e">
        <f t="shared" si="932"/>
        <v>#REF!</v>
      </c>
      <c r="O1934" s="39" t="e">
        <f t="shared" si="932"/>
        <v>#REF!</v>
      </c>
      <c r="P1934" s="39" t="e">
        <f t="shared" si="932"/>
        <v>#REF!</v>
      </c>
      <c r="Q1934" s="39" t="e">
        <f t="shared" si="932"/>
        <v>#REF!</v>
      </c>
      <c r="R1934" s="39" t="e">
        <f t="shared" si="932"/>
        <v>#REF!</v>
      </c>
      <c r="S1934" s="39" t="e">
        <f t="shared" si="932"/>
        <v>#REF!</v>
      </c>
      <c r="T1934" s="39" t="e">
        <f t="shared" si="932"/>
        <v>#REF!</v>
      </c>
      <c r="U1934" s="39" t="e">
        <f t="shared" si="932"/>
        <v>#REF!</v>
      </c>
      <c r="V1934" s="39" t="e">
        <f t="shared" si="932"/>
        <v>#REF!</v>
      </c>
      <c r="W1934" s="39" t="e">
        <f t="shared" si="932"/>
        <v>#REF!</v>
      </c>
      <c r="X1934" s="39" t="e">
        <f t="shared" si="932"/>
        <v>#REF!</v>
      </c>
      <c r="Y1934" s="39" t="e">
        <f t="shared" si="932"/>
        <v>#REF!</v>
      </c>
      <c r="Z1934" s="39" t="e">
        <f t="shared" si="932"/>
        <v>#REF!</v>
      </c>
      <c r="AA1934" s="39" t="e">
        <f t="shared" si="93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34">B1935+B1934</f>
        <v>#REF!</v>
      </c>
      <c r="C1936" s="39" t="e">
        <f t="shared" si="934"/>
        <v>#REF!</v>
      </c>
      <c r="D1936" s="39" t="e">
        <f>D1935+D1934</f>
        <v>#REF!</v>
      </c>
      <c r="E1936" s="39" t="e">
        <f t="shared" ref="E1936:AA1936" si="935">E1935+E1934</f>
        <v>#REF!</v>
      </c>
      <c r="F1936" s="39" t="e">
        <f t="shared" si="935"/>
        <v>#REF!</v>
      </c>
      <c r="G1936" s="39" t="e">
        <f t="shared" si="935"/>
        <v>#REF!</v>
      </c>
      <c r="H1936" s="39" t="e">
        <f t="shared" si="935"/>
        <v>#REF!</v>
      </c>
      <c r="I1936" s="39" t="e">
        <f t="shared" si="935"/>
        <v>#REF!</v>
      </c>
      <c r="J1936" s="39" t="e">
        <f t="shared" si="935"/>
        <v>#REF!</v>
      </c>
      <c r="K1936" s="39" t="e">
        <f t="shared" si="935"/>
        <v>#REF!</v>
      </c>
      <c r="L1936" s="39" t="e">
        <f t="shared" si="935"/>
        <v>#REF!</v>
      </c>
      <c r="M1936" s="39" t="e">
        <f t="shared" si="935"/>
        <v>#REF!</v>
      </c>
      <c r="N1936" s="39" t="e">
        <f t="shared" si="935"/>
        <v>#REF!</v>
      </c>
      <c r="O1936" s="39" t="e">
        <f t="shared" si="935"/>
        <v>#REF!</v>
      </c>
      <c r="P1936" s="39" t="e">
        <f t="shared" si="935"/>
        <v>#REF!</v>
      </c>
      <c r="Q1936" s="39" t="e">
        <f t="shared" si="935"/>
        <v>#REF!</v>
      </c>
      <c r="R1936" s="39" t="e">
        <f t="shared" si="935"/>
        <v>#REF!</v>
      </c>
      <c r="S1936" s="39" t="e">
        <f t="shared" si="935"/>
        <v>#REF!</v>
      </c>
      <c r="T1936" s="39" t="e">
        <f t="shared" si="935"/>
        <v>#REF!</v>
      </c>
      <c r="U1936" s="39" t="e">
        <f t="shared" si="935"/>
        <v>#REF!</v>
      </c>
      <c r="V1936" s="39" t="e">
        <f t="shared" si="935"/>
        <v>#REF!</v>
      </c>
      <c r="W1936" s="39" t="e">
        <f t="shared" si="935"/>
        <v>#REF!</v>
      </c>
      <c r="X1936" s="39" t="e">
        <f t="shared" si="935"/>
        <v>#REF!</v>
      </c>
      <c r="Y1936" s="39" t="e">
        <f t="shared" si="935"/>
        <v>#REF!</v>
      </c>
      <c r="Z1936" s="39" t="e">
        <f t="shared" si="935"/>
        <v>#REF!</v>
      </c>
      <c r="AA1936" s="39" t="e">
        <f t="shared" si="93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3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5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5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3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5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3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5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3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37">SUM(B1940:B1943)</f>
        <v>#REF!</v>
      </c>
      <c r="C1944" s="39" t="e">
        <f t="shared" si="937"/>
        <v>#REF!</v>
      </c>
      <c r="D1944" s="39" t="e">
        <f>SUM(D1940:D1943)</f>
        <v>#REF!</v>
      </c>
      <c r="E1944" s="39" t="e">
        <f t="shared" ref="E1944:AA1944" si="938">SUM(E1940:E1943)</f>
        <v>#REF!</v>
      </c>
      <c r="F1944" s="39" t="e">
        <f t="shared" si="938"/>
        <v>#REF!</v>
      </c>
      <c r="G1944" s="39" t="e">
        <f t="shared" si="938"/>
        <v>#REF!</v>
      </c>
      <c r="H1944" s="39" t="e">
        <f t="shared" si="938"/>
        <v>#REF!</v>
      </c>
      <c r="I1944" s="39" t="e">
        <f t="shared" si="938"/>
        <v>#REF!</v>
      </c>
      <c r="J1944" s="39" t="e">
        <f t="shared" si="938"/>
        <v>#REF!</v>
      </c>
      <c r="K1944" s="39" t="e">
        <f t="shared" si="938"/>
        <v>#REF!</v>
      </c>
      <c r="L1944" s="39" t="e">
        <f t="shared" si="938"/>
        <v>#REF!</v>
      </c>
      <c r="M1944" s="39" t="e">
        <f t="shared" si="938"/>
        <v>#REF!</v>
      </c>
      <c r="N1944" s="39" t="e">
        <f t="shared" si="938"/>
        <v>#REF!</v>
      </c>
      <c r="O1944" s="39" t="e">
        <f t="shared" si="938"/>
        <v>#REF!</v>
      </c>
      <c r="P1944" s="39" t="e">
        <f t="shared" si="938"/>
        <v>#REF!</v>
      </c>
      <c r="Q1944" s="39" t="e">
        <f t="shared" si="938"/>
        <v>#REF!</v>
      </c>
      <c r="R1944" s="39" t="e">
        <f t="shared" si="938"/>
        <v>#REF!</v>
      </c>
      <c r="S1944" s="39" t="e">
        <f t="shared" si="938"/>
        <v>#REF!</v>
      </c>
      <c r="T1944" s="39" t="e">
        <f t="shared" si="938"/>
        <v>#REF!</v>
      </c>
      <c r="U1944" s="39" t="e">
        <f t="shared" si="938"/>
        <v>#REF!</v>
      </c>
      <c r="V1944" s="39" t="e">
        <f t="shared" si="938"/>
        <v>#REF!</v>
      </c>
      <c r="W1944" s="39" t="e">
        <f t="shared" si="938"/>
        <v>#REF!</v>
      </c>
      <c r="X1944" s="39" t="e">
        <f t="shared" si="938"/>
        <v>#REF!</v>
      </c>
      <c r="Y1944" s="39" t="e">
        <f t="shared" si="938"/>
        <v>#REF!</v>
      </c>
      <c r="Z1944" s="39" t="e">
        <f t="shared" si="938"/>
        <v>#REF!</v>
      </c>
      <c r="AA1944" s="39" t="e">
        <f t="shared" si="93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3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40">B1945+B1944</f>
        <v>#REF!</v>
      </c>
      <c r="C1946" s="39" t="e">
        <f t="shared" si="940"/>
        <v>#REF!</v>
      </c>
      <c r="D1946" s="39" t="e">
        <f>D1945+D1944</f>
        <v>#REF!</v>
      </c>
      <c r="E1946" s="39" t="e">
        <f t="shared" ref="E1946:AA1946" si="941">E1945+E1944</f>
        <v>#REF!</v>
      </c>
      <c r="F1946" s="39" t="e">
        <f t="shared" si="941"/>
        <v>#REF!</v>
      </c>
      <c r="G1946" s="39" t="e">
        <f t="shared" si="941"/>
        <v>#REF!</v>
      </c>
      <c r="H1946" s="39" t="e">
        <f t="shared" si="941"/>
        <v>#REF!</v>
      </c>
      <c r="I1946" s="39" t="e">
        <f t="shared" si="941"/>
        <v>#REF!</v>
      </c>
      <c r="J1946" s="39" t="e">
        <f t="shared" si="941"/>
        <v>#REF!</v>
      </c>
      <c r="K1946" s="39" t="e">
        <f t="shared" si="941"/>
        <v>#REF!</v>
      </c>
      <c r="L1946" s="39" t="e">
        <f t="shared" si="941"/>
        <v>#REF!</v>
      </c>
      <c r="M1946" s="39" t="e">
        <f t="shared" si="941"/>
        <v>#REF!</v>
      </c>
      <c r="N1946" s="39" t="e">
        <f t="shared" si="941"/>
        <v>#REF!</v>
      </c>
      <c r="O1946" s="39" t="e">
        <f t="shared" si="941"/>
        <v>#REF!</v>
      </c>
      <c r="P1946" s="39" t="e">
        <f t="shared" si="941"/>
        <v>#REF!</v>
      </c>
      <c r="Q1946" s="39" t="e">
        <f t="shared" si="941"/>
        <v>#REF!</v>
      </c>
      <c r="R1946" s="39" t="e">
        <f t="shared" si="941"/>
        <v>#REF!</v>
      </c>
      <c r="S1946" s="39" t="e">
        <f t="shared" si="941"/>
        <v>#REF!</v>
      </c>
      <c r="T1946" s="39" t="e">
        <f t="shared" si="941"/>
        <v>#REF!</v>
      </c>
      <c r="U1946" s="39" t="e">
        <f t="shared" si="941"/>
        <v>#REF!</v>
      </c>
      <c r="V1946" s="39" t="e">
        <f t="shared" si="941"/>
        <v>#REF!</v>
      </c>
      <c r="W1946" s="39" t="e">
        <f t="shared" si="941"/>
        <v>#REF!</v>
      </c>
      <c r="X1946" s="39" t="e">
        <f t="shared" si="941"/>
        <v>#REF!</v>
      </c>
      <c r="Y1946" s="39" t="e">
        <f t="shared" si="941"/>
        <v>#REF!</v>
      </c>
      <c r="Z1946" s="39" t="e">
        <f t="shared" si="941"/>
        <v>#REF!</v>
      </c>
      <c r="AA1946" s="39" t="e">
        <f t="shared" si="94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3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5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5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5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5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43">SUM(B1950:B1953)</f>
        <v>#REF!</v>
      </c>
      <c r="C1954" s="39" t="e">
        <f t="shared" si="943"/>
        <v>#REF!</v>
      </c>
      <c r="D1954" s="39" t="e">
        <f>SUM(D1950:D1953)</f>
        <v>#REF!</v>
      </c>
      <c r="E1954" s="39" t="e">
        <f t="shared" ref="E1954:AA1954" si="944">SUM(E1950:E1953)</f>
        <v>#REF!</v>
      </c>
      <c r="F1954" s="39" t="e">
        <f t="shared" si="944"/>
        <v>#REF!</v>
      </c>
      <c r="G1954" s="39" t="e">
        <f t="shared" si="944"/>
        <v>#REF!</v>
      </c>
      <c r="H1954" s="39" t="e">
        <f t="shared" si="944"/>
        <v>#REF!</v>
      </c>
      <c r="I1954" s="39" t="e">
        <f t="shared" si="944"/>
        <v>#REF!</v>
      </c>
      <c r="J1954" s="39" t="e">
        <f t="shared" si="944"/>
        <v>#REF!</v>
      </c>
      <c r="K1954" s="39" t="e">
        <f t="shared" si="944"/>
        <v>#REF!</v>
      </c>
      <c r="L1954" s="39" t="e">
        <f t="shared" si="944"/>
        <v>#REF!</v>
      </c>
      <c r="M1954" s="39" t="e">
        <f t="shared" si="944"/>
        <v>#REF!</v>
      </c>
      <c r="N1954" s="39" t="e">
        <f t="shared" si="944"/>
        <v>#REF!</v>
      </c>
      <c r="O1954" s="39" t="e">
        <f t="shared" si="944"/>
        <v>#REF!</v>
      </c>
      <c r="P1954" s="39" t="e">
        <f t="shared" si="944"/>
        <v>#REF!</v>
      </c>
      <c r="Q1954" s="39" t="e">
        <f t="shared" si="944"/>
        <v>#REF!</v>
      </c>
      <c r="R1954" s="39" t="e">
        <f t="shared" si="944"/>
        <v>#REF!</v>
      </c>
      <c r="S1954" s="39" t="e">
        <f t="shared" si="944"/>
        <v>#REF!</v>
      </c>
      <c r="T1954" s="39" t="e">
        <f t="shared" si="944"/>
        <v>#REF!</v>
      </c>
      <c r="U1954" s="39" t="e">
        <f t="shared" si="944"/>
        <v>#REF!</v>
      </c>
      <c r="V1954" s="39" t="e">
        <f t="shared" si="944"/>
        <v>#REF!</v>
      </c>
      <c r="W1954" s="39" t="e">
        <f t="shared" si="944"/>
        <v>#REF!</v>
      </c>
      <c r="X1954" s="39" t="e">
        <f t="shared" si="944"/>
        <v>#REF!</v>
      </c>
      <c r="Y1954" s="39" t="e">
        <f t="shared" si="944"/>
        <v>#REF!</v>
      </c>
      <c r="Z1954" s="39" t="e">
        <f t="shared" si="944"/>
        <v>#REF!</v>
      </c>
      <c r="AA1954" s="39" t="e">
        <f t="shared" si="94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4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46">B1955+B1954</f>
        <v>#REF!</v>
      </c>
      <c r="C1956" s="39" t="e">
        <f t="shared" si="946"/>
        <v>#REF!</v>
      </c>
      <c r="D1956" s="39" t="e">
        <f>D1955+D1954</f>
        <v>#REF!</v>
      </c>
      <c r="E1956" s="39" t="e">
        <f t="shared" ref="E1956:AA1956" si="947">E1955+E1954</f>
        <v>#REF!</v>
      </c>
      <c r="F1956" s="39" t="e">
        <f t="shared" si="947"/>
        <v>#REF!</v>
      </c>
      <c r="G1956" s="39" t="e">
        <f t="shared" si="947"/>
        <v>#REF!</v>
      </c>
      <c r="H1956" s="39" t="e">
        <f t="shared" si="947"/>
        <v>#REF!</v>
      </c>
      <c r="I1956" s="39" t="e">
        <f t="shared" si="947"/>
        <v>#REF!</v>
      </c>
      <c r="J1956" s="39" t="e">
        <f t="shared" si="947"/>
        <v>#REF!</v>
      </c>
      <c r="K1956" s="39" t="e">
        <f t="shared" si="947"/>
        <v>#REF!</v>
      </c>
      <c r="L1956" s="39" t="e">
        <f t="shared" si="947"/>
        <v>#REF!</v>
      </c>
      <c r="M1956" s="39" t="e">
        <f t="shared" si="947"/>
        <v>#REF!</v>
      </c>
      <c r="N1956" s="39" t="e">
        <f t="shared" si="947"/>
        <v>#REF!</v>
      </c>
      <c r="O1956" s="39" t="e">
        <f t="shared" si="947"/>
        <v>#REF!</v>
      </c>
      <c r="P1956" s="39" t="e">
        <f t="shared" si="947"/>
        <v>#REF!</v>
      </c>
      <c r="Q1956" s="39" t="e">
        <f t="shared" si="947"/>
        <v>#REF!</v>
      </c>
      <c r="R1956" s="39" t="e">
        <f t="shared" si="947"/>
        <v>#REF!</v>
      </c>
      <c r="S1956" s="39" t="e">
        <f t="shared" si="947"/>
        <v>#REF!</v>
      </c>
      <c r="T1956" s="39" t="e">
        <f t="shared" si="947"/>
        <v>#REF!</v>
      </c>
      <c r="U1956" s="39" t="e">
        <f t="shared" si="947"/>
        <v>#REF!</v>
      </c>
      <c r="V1956" s="39" t="e">
        <f t="shared" si="947"/>
        <v>#REF!</v>
      </c>
      <c r="W1956" s="39" t="e">
        <f t="shared" si="947"/>
        <v>#REF!</v>
      </c>
      <c r="X1956" s="39" t="e">
        <f t="shared" si="947"/>
        <v>#REF!</v>
      </c>
      <c r="Y1956" s="39" t="e">
        <f t="shared" si="947"/>
        <v>#REF!</v>
      </c>
      <c r="Z1956" s="39" t="e">
        <f t="shared" si="947"/>
        <v>#REF!</v>
      </c>
      <c r="AA1956" s="39" t="e">
        <f t="shared" si="94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3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5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5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4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5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4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5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4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49">SUM(B1960:B1963)</f>
        <v>#REF!</v>
      </c>
      <c r="C1964" s="39" t="e">
        <f t="shared" si="949"/>
        <v>#REF!</v>
      </c>
      <c r="D1964" s="39" t="e">
        <f>SUM(D1960:D1963)</f>
        <v>#REF!</v>
      </c>
      <c r="E1964" s="39" t="e">
        <f t="shared" ref="E1964:AA1964" si="950">SUM(E1960:E1963)</f>
        <v>#REF!</v>
      </c>
      <c r="F1964" s="39" t="e">
        <f t="shared" si="950"/>
        <v>#REF!</v>
      </c>
      <c r="G1964" s="39" t="e">
        <f t="shared" si="950"/>
        <v>#REF!</v>
      </c>
      <c r="H1964" s="39" t="e">
        <f t="shared" si="950"/>
        <v>#REF!</v>
      </c>
      <c r="I1964" s="39" t="e">
        <f t="shared" si="950"/>
        <v>#REF!</v>
      </c>
      <c r="J1964" s="39" t="e">
        <f t="shared" si="950"/>
        <v>#REF!</v>
      </c>
      <c r="K1964" s="39" t="e">
        <f t="shared" si="950"/>
        <v>#REF!</v>
      </c>
      <c r="L1964" s="39" t="e">
        <f t="shared" si="950"/>
        <v>#REF!</v>
      </c>
      <c r="M1964" s="39" t="e">
        <f t="shared" si="950"/>
        <v>#REF!</v>
      </c>
      <c r="N1964" s="39" t="e">
        <f t="shared" si="950"/>
        <v>#REF!</v>
      </c>
      <c r="O1964" s="39" t="e">
        <f t="shared" si="950"/>
        <v>#REF!</v>
      </c>
      <c r="P1964" s="39" t="e">
        <f t="shared" si="950"/>
        <v>#REF!</v>
      </c>
      <c r="Q1964" s="39" t="e">
        <f t="shared" si="950"/>
        <v>#REF!</v>
      </c>
      <c r="R1964" s="39" t="e">
        <f t="shared" si="950"/>
        <v>#REF!</v>
      </c>
      <c r="S1964" s="39" t="e">
        <f t="shared" si="950"/>
        <v>#REF!</v>
      </c>
      <c r="T1964" s="39" t="e">
        <f t="shared" si="950"/>
        <v>#REF!</v>
      </c>
      <c r="U1964" s="39" t="e">
        <f t="shared" si="950"/>
        <v>#REF!</v>
      </c>
      <c r="V1964" s="39" t="e">
        <f t="shared" si="950"/>
        <v>#REF!</v>
      </c>
      <c r="W1964" s="39" t="e">
        <f t="shared" si="950"/>
        <v>#REF!</v>
      </c>
      <c r="X1964" s="39" t="e">
        <f t="shared" si="950"/>
        <v>#REF!</v>
      </c>
      <c r="Y1964" s="39" t="e">
        <f t="shared" si="950"/>
        <v>#REF!</v>
      </c>
      <c r="Z1964" s="39" t="e">
        <f t="shared" si="950"/>
        <v>#REF!</v>
      </c>
      <c r="AA1964" s="39" t="e">
        <f t="shared" si="95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52">B1965+B1964</f>
        <v>#REF!</v>
      </c>
      <c r="C1966" s="39" t="e">
        <f t="shared" si="952"/>
        <v>#REF!</v>
      </c>
      <c r="D1966" s="39" t="e">
        <f>D1965+D1964</f>
        <v>#REF!</v>
      </c>
      <c r="E1966" s="39" t="e">
        <f t="shared" ref="E1966:AA1966" si="953">E1965+E1964</f>
        <v>#REF!</v>
      </c>
      <c r="F1966" s="39" t="e">
        <f t="shared" si="953"/>
        <v>#REF!</v>
      </c>
      <c r="G1966" s="39" t="e">
        <f t="shared" si="953"/>
        <v>#REF!</v>
      </c>
      <c r="H1966" s="39" t="e">
        <f t="shared" si="953"/>
        <v>#REF!</v>
      </c>
      <c r="I1966" s="39" t="e">
        <f t="shared" si="953"/>
        <v>#REF!</v>
      </c>
      <c r="J1966" s="39" t="e">
        <f t="shared" si="953"/>
        <v>#REF!</v>
      </c>
      <c r="K1966" s="39" t="e">
        <f t="shared" si="953"/>
        <v>#REF!</v>
      </c>
      <c r="L1966" s="39" t="e">
        <f t="shared" si="953"/>
        <v>#REF!</v>
      </c>
      <c r="M1966" s="39" t="e">
        <f t="shared" si="953"/>
        <v>#REF!</v>
      </c>
      <c r="N1966" s="39" t="e">
        <f t="shared" si="953"/>
        <v>#REF!</v>
      </c>
      <c r="O1966" s="39" t="e">
        <f t="shared" si="953"/>
        <v>#REF!</v>
      </c>
      <c r="P1966" s="39" t="e">
        <f t="shared" si="953"/>
        <v>#REF!</v>
      </c>
      <c r="Q1966" s="39" t="e">
        <f t="shared" si="953"/>
        <v>#REF!</v>
      </c>
      <c r="R1966" s="39" t="e">
        <f t="shared" si="953"/>
        <v>#REF!</v>
      </c>
      <c r="S1966" s="39" t="e">
        <f t="shared" si="953"/>
        <v>#REF!</v>
      </c>
      <c r="T1966" s="39" t="e">
        <f t="shared" si="953"/>
        <v>#REF!</v>
      </c>
      <c r="U1966" s="39" t="e">
        <f t="shared" si="953"/>
        <v>#REF!</v>
      </c>
      <c r="V1966" s="39" t="e">
        <f t="shared" si="953"/>
        <v>#REF!</v>
      </c>
      <c r="W1966" s="39" t="e">
        <f t="shared" si="953"/>
        <v>#REF!</v>
      </c>
      <c r="X1966" s="39" t="e">
        <f t="shared" si="953"/>
        <v>#REF!</v>
      </c>
      <c r="Y1966" s="39" t="e">
        <f t="shared" si="953"/>
        <v>#REF!</v>
      </c>
      <c r="Z1966" s="39" t="e">
        <f t="shared" si="953"/>
        <v>#REF!</v>
      </c>
      <c r="AA1966" s="39" t="e">
        <f t="shared" si="95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3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5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5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5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5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55">SUM(B1970:B1973)</f>
        <v>#REF!</v>
      </c>
      <c r="C1974" s="39" t="e">
        <f t="shared" si="955"/>
        <v>#REF!</v>
      </c>
      <c r="D1974" s="39" t="e">
        <f>SUM(D1970:D1973)</f>
        <v>#REF!</v>
      </c>
      <c r="E1974" s="39" t="e">
        <f t="shared" ref="E1974:AA1974" si="956">SUM(E1970:E1973)</f>
        <v>#REF!</v>
      </c>
      <c r="F1974" s="39" t="e">
        <f t="shared" si="956"/>
        <v>#REF!</v>
      </c>
      <c r="G1974" s="39" t="e">
        <f t="shared" si="956"/>
        <v>#REF!</v>
      </c>
      <c r="H1974" s="39" t="e">
        <f t="shared" si="956"/>
        <v>#REF!</v>
      </c>
      <c r="I1974" s="39" t="e">
        <f t="shared" si="956"/>
        <v>#REF!</v>
      </c>
      <c r="J1974" s="39" t="e">
        <f t="shared" si="956"/>
        <v>#REF!</v>
      </c>
      <c r="K1974" s="39" t="e">
        <f t="shared" si="956"/>
        <v>#REF!</v>
      </c>
      <c r="L1974" s="39" t="e">
        <f t="shared" si="956"/>
        <v>#REF!</v>
      </c>
      <c r="M1974" s="39" t="e">
        <f t="shared" si="956"/>
        <v>#REF!</v>
      </c>
      <c r="N1974" s="39" t="e">
        <f t="shared" si="956"/>
        <v>#REF!</v>
      </c>
      <c r="O1974" s="39" t="e">
        <f t="shared" si="956"/>
        <v>#REF!</v>
      </c>
      <c r="P1974" s="39" t="e">
        <f t="shared" si="956"/>
        <v>#REF!</v>
      </c>
      <c r="Q1974" s="39" t="e">
        <f t="shared" si="956"/>
        <v>#REF!</v>
      </c>
      <c r="R1974" s="39" t="e">
        <f t="shared" si="956"/>
        <v>#REF!</v>
      </c>
      <c r="S1974" s="39" t="e">
        <f t="shared" si="956"/>
        <v>#REF!</v>
      </c>
      <c r="T1974" s="39" t="e">
        <f t="shared" si="956"/>
        <v>#REF!</v>
      </c>
      <c r="U1974" s="39" t="e">
        <f t="shared" si="956"/>
        <v>#REF!</v>
      </c>
      <c r="V1974" s="39" t="e">
        <f t="shared" si="956"/>
        <v>#REF!</v>
      </c>
      <c r="W1974" s="39" t="e">
        <f t="shared" si="956"/>
        <v>#REF!</v>
      </c>
      <c r="X1974" s="39" t="e">
        <f t="shared" si="956"/>
        <v>#REF!</v>
      </c>
      <c r="Y1974" s="39" t="e">
        <f t="shared" si="956"/>
        <v>#REF!</v>
      </c>
      <c r="Z1974" s="39" t="e">
        <f t="shared" si="956"/>
        <v>#REF!</v>
      </c>
      <c r="AA1974" s="39" t="e">
        <f t="shared" si="95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5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58">B1975+B1974</f>
        <v>#REF!</v>
      </c>
      <c r="C1976" s="39" t="e">
        <f t="shared" si="958"/>
        <v>#REF!</v>
      </c>
      <c r="D1976" s="39" t="e">
        <f>D1975+D1974</f>
        <v>#REF!</v>
      </c>
      <c r="E1976" s="39" t="e">
        <f t="shared" ref="E1976:AA1976" si="959">E1975+E1974</f>
        <v>#REF!</v>
      </c>
      <c r="F1976" s="39" t="e">
        <f t="shared" si="959"/>
        <v>#REF!</v>
      </c>
      <c r="G1976" s="39" t="e">
        <f t="shared" si="959"/>
        <v>#REF!</v>
      </c>
      <c r="H1976" s="39" t="e">
        <f t="shared" si="959"/>
        <v>#REF!</v>
      </c>
      <c r="I1976" s="39" t="e">
        <f t="shared" si="959"/>
        <v>#REF!</v>
      </c>
      <c r="J1976" s="39" t="e">
        <f t="shared" si="959"/>
        <v>#REF!</v>
      </c>
      <c r="K1976" s="39" t="e">
        <f t="shared" si="959"/>
        <v>#REF!</v>
      </c>
      <c r="L1976" s="39" t="e">
        <f t="shared" si="959"/>
        <v>#REF!</v>
      </c>
      <c r="M1976" s="39" t="e">
        <f t="shared" si="959"/>
        <v>#REF!</v>
      </c>
      <c r="N1976" s="39" t="e">
        <f t="shared" si="959"/>
        <v>#REF!</v>
      </c>
      <c r="O1976" s="39" t="e">
        <f t="shared" si="959"/>
        <v>#REF!</v>
      </c>
      <c r="P1976" s="39" t="e">
        <f t="shared" si="959"/>
        <v>#REF!</v>
      </c>
      <c r="Q1976" s="39" t="e">
        <f t="shared" si="959"/>
        <v>#REF!</v>
      </c>
      <c r="R1976" s="39" t="e">
        <f t="shared" si="959"/>
        <v>#REF!</v>
      </c>
      <c r="S1976" s="39" t="e">
        <f t="shared" si="959"/>
        <v>#REF!</v>
      </c>
      <c r="T1976" s="39" t="e">
        <f t="shared" si="959"/>
        <v>#REF!</v>
      </c>
      <c r="U1976" s="39" t="e">
        <f t="shared" si="959"/>
        <v>#REF!</v>
      </c>
      <c r="V1976" s="39" t="e">
        <f t="shared" si="959"/>
        <v>#REF!</v>
      </c>
      <c r="W1976" s="39" t="e">
        <f t="shared" si="959"/>
        <v>#REF!</v>
      </c>
      <c r="X1976" s="39" t="e">
        <f t="shared" si="959"/>
        <v>#REF!</v>
      </c>
      <c r="Y1976" s="39" t="e">
        <f t="shared" si="959"/>
        <v>#REF!</v>
      </c>
      <c r="Z1976" s="39" t="e">
        <f t="shared" si="959"/>
        <v>#REF!</v>
      </c>
      <c r="AA1976" s="39" t="e">
        <f t="shared" si="95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3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5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5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5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5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61">SUM(B1980:B1983)</f>
        <v>#REF!</v>
      </c>
      <c r="C1984" s="39" t="e">
        <f t="shared" si="961"/>
        <v>#REF!</v>
      </c>
      <c r="D1984" s="39" t="e">
        <f>SUM(D1980:D1983)</f>
        <v>#REF!</v>
      </c>
      <c r="E1984" s="39" t="e">
        <f t="shared" ref="E1984:AA1984" si="962">SUM(E1980:E1983)</f>
        <v>#REF!</v>
      </c>
      <c r="F1984" s="39" t="e">
        <f t="shared" si="962"/>
        <v>#REF!</v>
      </c>
      <c r="G1984" s="39" t="e">
        <f t="shared" si="962"/>
        <v>#REF!</v>
      </c>
      <c r="H1984" s="39" t="e">
        <f t="shared" si="962"/>
        <v>#REF!</v>
      </c>
      <c r="I1984" s="39" t="e">
        <f t="shared" si="962"/>
        <v>#REF!</v>
      </c>
      <c r="J1984" s="39" t="e">
        <f t="shared" si="962"/>
        <v>#REF!</v>
      </c>
      <c r="K1984" s="39" t="e">
        <f t="shared" si="962"/>
        <v>#REF!</v>
      </c>
      <c r="L1984" s="39" t="e">
        <f t="shared" si="962"/>
        <v>#REF!</v>
      </c>
      <c r="M1984" s="39" t="e">
        <f t="shared" si="962"/>
        <v>#REF!</v>
      </c>
      <c r="N1984" s="39" t="e">
        <f t="shared" si="962"/>
        <v>#REF!</v>
      </c>
      <c r="O1984" s="39" t="e">
        <f t="shared" si="962"/>
        <v>#REF!</v>
      </c>
      <c r="P1984" s="39" t="e">
        <f t="shared" si="962"/>
        <v>#REF!</v>
      </c>
      <c r="Q1984" s="39" t="e">
        <f t="shared" si="962"/>
        <v>#REF!</v>
      </c>
      <c r="R1984" s="39" t="e">
        <f t="shared" si="962"/>
        <v>#REF!</v>
      </c>
      <c r="S1984" s="39" t="e">
        <f t="shared" si="962"/>
        <v>#REF!</v>
      </c>
      <c r="T1984" s="39" t="e">
        <f t="shared" si="962"/>
        <v>#REF!</v>
      </c>
      <c r="U1984" s="39" t="e">
        <f t="shared" si="962"/>
        <v>#REF!</v>
      </c>
      <c r="V1984" s="39" t="e">
        <f t="shared" si="962"/>
        <v>#REF!</v>
      </c>
      <c r="W1984" s="39" t="e">
        <f t="shared" si="962"/>
        <v>#REF!</v>
      </c>
      <c r="X1984" s="39" t="e">
        <f t="shared" si="962"/>
        <v>#REF!</v>
      </c>
      <c r="Y1984" s="39" t="e">
        <f t="shared" si="962"/>
        <v>#REF!</v>
      </c>
      <c r="Z1984" s="39" t="e">
        <f t="shared" si="962"/>
        <v>#REF!</v>
      </c>
      <c r="AA1984" s="39" t="e">
        <f t="shared" si="96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64">B1985+B1984</f>
        <v>#REF!</v>
      </c>
      <c r="C1986" s="39" t="e">
        <f t="shared" si="964"/>
        <v>#REF!</v>
      </c>
      <c r="D1986" s="39" t="e">
        <f>D1985+D1984</f>
        <v>#REF!</v>
      </c>
      <c r="E1986" s="39" t="e">
        <f t="shared" ref="E1986:AA1986" si="965">E1985+E1984</f>
        <v>#REF!</v>
      </c>
      <c r="F1986" s="39" t="e">
        <f t="shared" si="965"/>
        <v>#REF!</v>
      </c>
      <c r="G1986" s="39" t="e">
        <f t="shared" si="965"/>
        <v>#REF!</v>
      </c>
      <c r="H1986" s="39" t="e">
        <f t="shared" si="965"/>
        <v>#REF!</v>
      </c>
      <c r="I1986" s="39" t="e">
        <f t="shared" si="965"/>
        <v>#REF!</v>
      </c>
      <c r="J1986" s="39" t="e">
        <f t="shared" si="965"/>
        <v>#REF!</v>
      </c>
      <c r="K1986" s="39" t="e">
        <f t="shared" si="965"/>
        <v>#REF!</v>
      </c>
      <c r="L1986" s="39" t="e">
        <f t="shared" si="965"/>
        <v>#REF!</v>
      </c>
      <c r="M1986" s="39" t="e">
        <f t="shared" si="965"/>
        <v>#REF!</v>
      </c>
      <c r="N1986" s="39" t="e">
        <f t="shared" si="965"/>
        <v>#REF!</v>
      </c>
      <c r="O1986" s="39" t="e">
        <f t="shared" si="965"/>
        <v>#REF!</v>
      </c>
      <c r="P1986" s="39" t="e">
        <f t="shared" si="965"/>
        <v>#REF!</v>
      </c>
      <c r="Q1986" s="39" t="e">
        <f t="shared" si="965"/>
        <v>#REF!</v>
      </c>
      <c r="R1986" s="39" t="e">
        <f t="shared" si="965"/>
        <v>#REF!</v>
      </c>
      <c r="S1986" s="39" t="e">
        <f t="shared" si="965"/>
        <v>#REF!</v>
      </c>
      <c r="T1986" s="39" t="e">
        <f t="shared" si="965"/>
        <v>#REF!</v>
      </c>
      <c r="U1986" s="39" t="e">
        <f t="shared" si="965"/>
        <v>#REF!</v>
      </c>
      <c r="V1986" s="39" t="e">
        <f t="shared" si="965"/>
        <v>#REF!</v>
      </c>
      <c r="W1986" s="39" t="e">
        <f t="shared" si="965"/>
        <v>#REF!</v>
      </c>
      <c r="X1986" s="39" t="e">
        <f t="shared" si="965"/>
        <v>#REF!</v>
      </c>
      <c r="Y1986" s="39" t="e">
        <f t="shared" si="965"/>
        <v>#REF!</v>
      </c>
      <c r="Z1986" s="39" t="e">
        <f t="shared" si="965"/>
        <v>#REF!</v>
      </c>
      <c r="AA1986" s="39" t="e">
        <f t="shared" si="96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3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5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5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6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5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6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5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6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67">SUM(B1990:B1993)</f>
        <v>#REF!</v>
      </c>
      <c r="C1994" s="39" t="e">
        <f t="shared" si="967"/>
        <v>#REF!</v>
      </c>
      <c r="D1994" s="39" t="e">
        <f>SUM(D1990:D1993)</f>
        <v>#REF!</v>
      </c>
      <c r="E1994" s="39" t="e">
        <f t="shared" ref="E1994:AA1994" si="968">SUM(E1990:E1993)</f>
        <v>#REF!</v>
      </c>
      <c r="F1994" s="39" t="e">
        <f t="shared" si="968"/>
        <v>#REF!</v>
      </c>
      <c r="G1994" s="39" t="e">
        <f t="shared" si="968"/>
        <v>#REF!</v>
      </c>
      <c r="H1994" s="39" t="e">
        <f t="shared" si="968"/>
        <v>#REF!</v>
      </c>
      <c r="I1994" s="39" t="e">
        <f t="shared" si="968"/>
        <v>#REF!</v>
      </c>
      <c r="J1994" s="39" t="e">
        <f t="shared" si="968"/>
        <v>#REF!</v>
      </c>
      <c r="K1994" s="39" t="e">
        <f t="shared" si="968"/>
        <v>#REF!</v>
      </c>
      <c r="L1994" s="39" t="e">
        <f t="shared" si="968"/>
        <v>#REF!</v>
      </c>
      <c r="M1994" s="39" t="e">
        <f t="shared" si="968"/>
        <v>#REF!</v>
      </c>
      <c r="N1994" s="39" t="e">
        <f t="shared" si="968"/>
        <v>#REF!</v>
      </c>
      <c r="O1994" s="39" t="e">
        <f t="shared" si="968"/>
        <v>#REF!</v>
      </c>
      <c r="P1994" s="39" t="e">
        <f t="shared" si="968"/>
        <v>#REF!</v>
      </c>
      <c r="Q1994" s="39" t="e">
        <f t="shared" si="968"/>
        <v>#REF!</v>
      </c>
      <c r="R1994" s="39" t="e">
        <f t="shared" si="968"/>
        <v>#REF!</v>
      </c>
      <c r="S1994" s="39" t="e">
        <f t="shared" si="968"/>
        <v>#REF!</v>
      </c>
      <c r="T1994" s="39" t="e">
        <f t="shared" si="968"/>
        <v>#REF!</v>
      </c>
      <c r="U1994" s="39" t="e">
        <f t="shared" si="968"/>
        <v>#REF!</v>
      </c>
      <c r="V1994" s="39" t="e">
        <f t="shared" si="968"/>
        <v>#REF!</v>
      </c>
      <c r="W1994" s="39" t="e">
        <f t="shared" si="968"/>
        <v>#REF!</v>
      </c>
      <c r="X1994" s="39" t="e">
        <f t="shared" si="968"/>
        <v>#REF!</v>
      </c>
      <c r="Y1994" s="39" t="e">
        <f t="shared" si="968"/>
        <v>#REF!</v>
      </c>
      <c r="Z1994" s="39" t="e">
        <f t="shared" si="968"/>
        <v>#REF!</v>
      </c>
      <c r="AA1994" s="39" t="e">
        <f t="shared" si="96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6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70">B1995+B1994</f>
        <v>#REF!</v>
      </c>
      <c r="C1996" s="39" t="e">
        <f t="shared" si="970"/>
        <v>#REF!</v>
      </c>
      <c r="D1996" s="39" t="e">
        <f>D1995+D1994</f>
        <v>#REF!</v>
      </c>
      <c r="E1996" s="39" t="e">
        <f t="shared" ref="E1996:AA1996" si="971">E1995+E1994</f>
        <v>#REF!</v>
      </c>
      <c r="F1996" s="39" t="e">
        <f t="shared" si="971"/>
        <v>#REF!</v>
      </c>
      <c r="G1996" s="39" t="e">
        <f t="shared" si="971"/>
        <v>#REF!</v>
      </c>
      <c r="H1996" s="39" t="e">
        <f t="shared" si="971"/>
        <v>#REF!</v>
      </c>
      <c r="I1996" s="39" t="e">
        <f t="shared" si="971"/>
        <v>#REF!</v>
      </c>
      <c r="J1996" s="39" t="e">
        <f t="shared" si="971"/>
        <v>#REF!</v>
      </c>
      <c r="K1996" s="39" t="e">
        <f t="shared" si="971"/>
        <v>#REF!</v>
      </c>
      <c r="L1996" s="39" t="e">
        <f t="shared" si="971"/>
        <v>#REF!</v>
      </c>
      <c r="M1996" s="39" t="e">
        <f t="shared" si="971"/>
        <v>#REF!</v>
      </c>
      <c r="N1996" s="39" t="e">
        <f t="shared" si="971"/>
        <v>#REF!</v>
      </c>
      <c r="O1996" s="39" t="e">
        <f t="shared" si="971"/>
        <v>#REF!</v>
      </c>
      <c r="P1996" s="39" t="e">
        <f t="shared" si="971"/>
        <v>#REF!</v>
      </c>
      <c r="Q1996" s="39" t="e">
        <f t="shared" si="971"/>
        <v>#REF!</v>
      </c>
      <c r="R1996" s="39" t="e">
        <f t="shared" si="971"/>
        <v>#REF!</v>
      </c>
      <c r="S1996" s="39" t="e">
        <f t="shared" si="971"/>
        <v>#REF!</v>
      </c>
      <c r="T1996" s="39" t="e">
        <f t="shared" si="971"/>
        <v>#REF!</v>
      </c>
      <c r="U1996" s="39" t="e">
        <f t="shared" si="971"/>
        <v>#REF!</v>
      </c>
      <c r="V1996" s="39" t="e">
        <f t="shared" si="971"/>
        <v>#REF!</v>
      </c>
      <c r="W1996" s="39" t="e">
        <f t="shared" si="971"/>
        <v>#REF!</v>
      </c>
      <c r="X1996" s="39" t="e">
        <f t="shared" si="971"/>
        <v>#REF!</v>
      </c>
      <c r="Y1996" s="39" t="e">
        <f t="shared" si="971"/>
        <v>#REF!</v>
      </c>
      <c r="Z1996" s="39" t="e">
        <f t="shared" si="971"/>
        <v>#REF!</v>
      </c>
      <c r="AA1996" s="39" t="e">
        <f t="shared" si="97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3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5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5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5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5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73">SUM(B2000:B2003)</f>
        <v>#REF!</v>
      </c>
      <c r="C2004" s="39" t="e">
        <f t="shared" si="973"/>
        <v>#REF!</v>
      </c>
      <c r="D2004" s="39" t="e">
        <f>SUM(D2000:D2003)</f>
        <v>#REF!</v>
      </c>
      <c r="E2004" s="39" t="e">
        <f t="shared" ref="E2004:AA2004" si="974">SUM(E2000:E2003)</f>
        <v>#REF!</v>
      </c>
      <c r="F2004" s="39" t="e">
        <f t="shared" si="974"/>
        <v>#REF!</v>
      </c>
      <c r="G2004" s="39" t="e">
        <f t="shared" si="974"/>
        <v>#REF!</v>
      </c>
      <c r="H2004" s="39" t="e">
        <f t="shared" si="974"/>
        <v>#REF!</v>
      </c>
      <c r="I2004" s="39" t="e">
        <f t="shared" si="974"/>
        <v>#REF!</v>
      </c>
      <c r="J2004" s="39" t="e">
        <f t="shared" si="974"/>
        <v>#REF!</v>
      </c>
      <c r="K2004" s="39" t="e">
        <f t="shared" si="974"/>
        <v>#REF!</v>
      </c>
      <c r="L2004" s="39" t="e">
        <f t="shared" si="974"/>
        <v>#REF!</v>
      </c>
      <c r="M2004" s="39" t="e">
        <f t="shared" si="974"/>
        <v>#REF!</v>
      </c>
      <c r="N2004" s="39" t="e">
        <f t="shared" si="974"/>
        <v>#REF!</v>
      </c>
      <c r="O2004" s="39" t="e">
        <f t="shared" si="974"/>
        <v>#REF!</v>
      </c>
      <c r="P2004" s="39" t="e">
        <f t="shared" si="974"/>
        <v>#REF!</v>
      </c>
      <c r="Q2004" s="39" t="e">
        <f t="shared" si="974"/>
        <v>#REF!</v>
      </c>
      <c r="R2004" s="39" t="e">
        <f t="shared" si="974"/>
        <v>#REF!</v>
      </c>
      <c r="S2004" s="39" t="e">
        <f t="shared" si="974"/>
        <v>#REF!</v>
      </c>
      <c r="T2004" s="39" t="e">
        <f t="shared" si="974"/>
        <v>#REF!</v>
      </c>
      <c r="U2004" s="39" t="e">
        <f t="shared" si="974"/>
        <v>#REF!</v>
      </c>
      <c r="V2004" s="39" t="e">
        <f t="shared" si="974"/>
        <v>#REF!</v>
      </c>
      <c r="W2004" s="39" t="e">
        <f t="shared" si="974"/>
        <v>#REF!</v>
      </c>
      <c r="X2004" s="39" t="e">
        <f t="shared" si="974"/>
        <v>#REF!</v>
      </c>
      <c r="Y2004" s="39" t="e">
        <f t="shared" si="974"/>
        <v>#REF!</v>
      </c>
      <c r="Z2004" s="39" t="e">
        <f t="shared" si="974"/>
        <v>#REF!</v>
      </c>
      <c r="AA2004" s="39" t="e">
        <f t="shared" si="97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7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76">B2005+B2004</f>
        <v>#REF!</v>
      </c>
      <c r="C2006" s="39" t="e">
        <f t="shared" si="976"/>
        <v>#REF!</v>
      </c>
      <c r="D2006" s="39" t="e">
        <f>D2005+D2004</f>
        <v>#REF!</v>
      </c>
      <c r="E2006" s="39" t="e">
        <f t="shared" ref="E2006:AA2006" si="977">E2005+E2004</f>
        <v>#REF!</v>
      </c>
      <c r="F2006" s="39" t="e">
        <f t="shared" si="977"/>
        <v>#REF!</v>
      </c>
      <c r="G2006" s="39" t="e">
        <f t="shared" si="977"/>
        <v>#REF!</v>
      </c>
      <c r="H2006" s="39" t="e">
        <f t="shared" si="977"/>
        <v>#REF!</v>
      </c>
      <c r="I2006" s="39" t="e">
        <f t="shared" si="977"/>
        <v>#REF!</v>
      </c>
      <c r="J2006" s="39" t="e">
        <f t="shared" si="977"/>
        <v>#REF!</v>
      </c>
      <c r="K2006" s="39" t="e">
        <f t="shared" si="977"/>
        <v>#REF!</v>
      </c>
      <c r="L2006" s="39" t="e">
        <f t="shared" si="977"/>
        <v>#REF!</v>
      </c>
      <c r="M2006" s="39" t="e">
        <f t="shared" si="977"/>
        <v>#REF!</v>
      </c>
      <c r="N2006" s="39" t="e">
        <f t="shared" si="977"/>
        <v>#REF!</v>
      </c>
      <c r="O2006" s="39" t="e">
        <f t="shared" si="977"/>
        <v>#REF!</v>
      </c>
      <c r="P2006" s="39" t="e">
        <f t="shared" si="977"/>
        <v>#REF!</v>
      </c>
      <c r="Q2006" s="39" t="e">
        <f t="shared" si="977"/>
        <v>#REF!</v>
      </c>
      <c r="R2006" s="39" t="e">
        <f t="shared" si="977"/>
        <v>#REF!</v>
      </c>
      <c r="S2006" s="39" t="e">
        <f t="shared" si="977"/>
        <v>#REF!</v>
      </c>
      <c r="T2006" s="39" t="e">
        <f t="shared" si="977"/>
        <v>#REF!</v>
      </c>
      <c r="U2006" s="39" t="e">
        <f t="shared" si="977"/>
        <v>#REF!</v>
      </c>
      <c r="V2006" s="39" t="e">
        <f t="shared" si="977"/>
        <v>#REF!</v>
      </c>
      <c r="W2006" s="39" t="e">
        <f t="shared" si="977"/>
        <v>#REF!</v>
      </c>
      <c r="X2006" s="39" t="e">
        <f t="shared" si="977"/>
        <v>#REF!</v>
      </c>
      <c r="Y2006" s="39" t="e">
        <f t="shared" si="977"/>
        <v>#REF!</v>
      </c>
      <c r="Z2006" s="39" t="e">
        <f t="shared" si="977"/>
        <v>#REF!</v>
      </c>
      <c r="AA2006" s="39" t="e">
        <f t="shared" si="97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3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5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5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7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5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7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5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7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79">SUM(B2010:B2013)</f>
        <v>#REF!</v>
      </c>
      <c r="C2014" s="39" t="e">
        <f t="shared" si="979"/>
        <v>#REF!</v>
      </c>
      <c r="D2014" s="39" t="e">
        <f>SUM(D2010:D2013)</f>
        <v>#REF!</v>
      </c>
      <c r="E2014" s="39" t="e">
        <f t="shared" ref="E2014:AA2014" si="980">SUM(E2010:E2013)</f>
        <v>#REF!</v>
      </c>
      <c r="F2014" s="39" t="e">
        <f t="shared" si="980"/>
        <v>#REF!</v>
      </c>
      <c r="G2014" s="39" t="e">
        <f t="shared" si="980"/>
        <v>#REF!</v>
      </c>
      <c r="H2014" s="39" t="e">
        <f t="shared" si="980"/>
        <v>#REF!</v>
      </c>
      <c r="I2014" s="39" t="e">
        <f t="shared" si="980"/>
        <v>#REF!</v>
      </c>
      <c r="J2014" s="39" t="e">
        <f t="shared" si="980"/>
        <v>#REF!</v>
      </c>
      <c r="K2014" s="39" t="e">
        <f t="shared" si="980"/>
        <v>#REF!</v>
      </c>
      <c r="L2014" s="39" t="e">
        <f t="shared" si="980"/>
        <v>#REF!</v>
      </c>
      <c r="M2014" s="39" t="e">
        <f t="shared" si="980"/>
        <v>#REF!</v>
      </c>
      <c r="N2014" s="39" t="e">
        <f t="shared" si="980"/>
        <v>#REF!</v>
      </c>
      <c r="O2014" s="39" t="e">
        <f t="shared" si="980"/>
        <v>#REF!</v>
      </c>
      <c r="P2014" s="39" t="e">
        <f t="shared" si="980"/>
        <v>#REF!</v>
      </c>
      <c r="Q2014" s="39" t="e">
        <f t="shared" si="980"/>
        <v>#REF!</v>
      </c>
      <c r="R2014" s="39" t="e">
        <f t="shared" si="980"/>
        <v>#REF!</v>
      </c>
      <c r="S2014" s="39" t="e">
        <f t="shared" si="980"/>
        <v>#REF!</v>
      </c>
      <c r="T2014" s="39" t="e">
        <f t="shared" si="980"/>
        <v>#REF!</v>
      </c>
      <c r="U2014" s="39" t="e">
        <f t="shared" si="980"/>
        <v>#REF!</v>
      </c>
      <c r="V2014" s="39" t="e">
        <f t="shared" si="980"/>
        <v>#REF!</v>
      </c>
      <c r="W2014" s="39" t="e">
        <f t="shared" si="980"/>
        <v>#REF!</v>
      </c>
      <c r="X2014" s="39" t="e">
        <f t="shared" si="980"/>
        <v>#REF!</v>
      </c>
      <c r="Y2014" s="39" t="e">
        <f t="shared" si="980"/>
        <v>#REF!</v>
      </c>
      <c r="Z2014" s="39" t="e">
        <f t="shared" si="980"/>
        <v>#REF!</v>
      </c>
      <c r="AA2014" s="39" t="e">
        <f t="shared" si="98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82">B2015+B2014</f>
        <v>#REF!</v>
      </c>
      <c r="C2016" s="39" t="e">
        <f t="shared" si="982"/>
        <v>#REF!</v>
      </c>
      <c r="D2016" s="39" t="e">
        <f>D2015+D2014</f>
        <v>#REF!</v>
      </c>
      <c r="E2016" s="39" t="e">
        <f t="shared" ref="E2016:AA2016" si="983">E2015+E2014</f>
        <v>#REF!</v>
      </c>
      <c r="F2016" s="39" t="e">
        <f t="shared" si="983"/>
        <v>#REF!</v>
      </c>
      <c r="G2016" s="39" t="e">
        <f t="shared" si="983"/>
        <v>#REF!</v>
      </c>
      <c r="H2016" s="39" t="e">
        <f t="shared" si="983"/>
        <v>#REF!</v>
      </c>
      <c r="I2016" s="39" t="e">
        <f t="shared" si="983"/>
        <v>#REF!</v>
      </c>
      <c r="J2016" s="39" t="e">
        <f t="shared" si="983"/>
        <v>#REF!</v>
      </c>
      <c r="K2016" s="39" t="e">
        <f t="shared" si="983"/>
        <v>#REF!</v>
      </c>
      <c r="L2016" s="39" t="e">
        <f t="shared" si="983"/>
        <v>#REF!</v>
      </c>
      <c r="M2016" s="39" t="e">
        <f t="shared" si="983"/>
        <v>#REF!</v>
      </c>
      <c r="N2016" s="39" t="e">
        <f t="shared" si="983"/>
        <v>#REF!</v>
      </c>
      <c r="O2016" s="39" t="e">
        <f t="shared" si="983"/>
        <v>#REF!</v>
      </c>
      <c r="P2016" s="39" t="e">
        <f t="shared" si="983"/>
        <v>#REF!</v>
      </c>
      <c r="Q2016" s="39" t="e">
        <f t="shared" si="983"/>
        <v>#REF!</v>
      </c>
      <c r="R2016" s="39" t="e">
        <f t="shared" si="983"/>
        <v>#REF!</v>
      </c>
      <c r="S2016" s="39" t="e">
        <f t="shared" si="983"/>
        <v>#REF!</v>
      </c>
      <c r="T2016" s="39" t="e">
        <f t="shared" si="983"/>
        <v>#REF!</v>
      </c>
      <c r="U2016" s="39" t="e">
        <f t="shared" si="983"/>
        <v>#REF!</v>
      </c>
      <c r="V2016" s="39" t="e">
        <f t="shared" si="983"/>
        <v>#REF!</v>
      </c>
      <c r="W2016" s="39" t="e">
        <f t="shared" si="983"/>
        <v>#REF!</v>
      </c>
      <c r="X2016" s="39" t="e">
        <f t="shared" si="983"/>
        <v>#REF!</v>
      </c>
      <c r="Y2016" s="39" t="e">
        <f t="shared" si="983"/>
        <v>#REF!</v>
      </c>
      <c r="Z2016" s="39" t="e">
        <f t="shared" si="983"/>
        <v>#REF!</v>
      </c>
      <c r="AA2016" s="39" t="e">
        <f t="shared" si="98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3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5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5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5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5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85">SUM(B2020:B2023)</f>
        <v>#REF!</v>
      </c>
      <c r="C2024" s="39" t="e">
        <f t="shared" si="985"/>
        <v>#REF!</v>
      </c>
      <c r="D2024" s="39" t="e">
        <f>SUM(D2020:D2023)</f>
        <v>#REF!</v>
      </c>
      <c r="E2024" s="39" t="e">
        <f t="shared" ref="E2024:AA2024" si="986">SUM(E2020:E2023)</f>
        <v>#REF!</v>
      </c>
      <c r="F2024" s="39" t="e">
        <f t="shared" si="986"/>
        <v>#REF!</v>
      </c>
      <c r="G2024" s="39" t="e">
        <f t="shared" si="986"/>
        <v>#REF!</v>
      </c>
      <c r="H2024" s="39" t="e">
        <f t="shared" si="986"/>
        <v>#REF!</v>
      </c>
      <c r="I2024" s="39" t="e">
        <f t="shared" si="986"/>
        <v>#REF!</v>
      </c>
      <c r="J2024" s="39" t="e">
        <f t="shared" si="986"/>
        <v>#REF!</v>
      </c>
      <c r="K2024" s="39" t="e">
        <f t="shared" si="986"/>
        <v>#REF!</v>
      </c>
      <c r="L2024" s="39" t="e">
        <f t="shared" si="986"/>
        <v>#REF!</v>
      </c>
      <c r="M2024" s="39" t="e">
        <f t="shared" si="986"/>
        <v>#REF!</v>
      </c>
      <c r="N2024" s="39" t="e">
        <f t="shared" si="986"/>
        <v>#REF!</v>
      </c>
      <c r="O2024" s="39" t="e">
        <f t="shared" si="986"/>
        <v>#REF!</v>
      </c>
      <c r="P2024" s="39" t="e">
        <f t="shared" si="986"/>
        <v>#REF!</v>
      </c>
      <c r="Q2024" s="39" t="e">
        <f t="shared" si="986"/>
        <v>#REF!</v>
      </c>
      <c r="R2024" s="39" t="e">
        <f t="shared" si="986"/>
        <v>#REF!</v>
      </c>
      <c r="S2024" s="39" t="e">
        <f t="shared" si="986"/>
        <v>#REF!</v>
      </c>
      <c r="T2024" s="39" t="e">
        <f t="shared" si="986"/>
        <v>#REF!</v>
      </c>
      <c r="U2024" s="39" t="e">
        <f t="shared" si="986"/>
        <v>#REF!</v>
      </c>
      <c r="V2024" s="39" t="e">
        <f t="shared" si="986"/>
        <v>#REF!</v>
      </c>
      <c r="W2024" s="39" t="e">
        <f t="shared" si="986"/>
        <v>#REF!</v>
      </c>
      <c r="X2024" s="39" t="e">
        <f t="shared" si="986"/>
        <v>#REF!</v>
      </c>
      <c r="Y2024" s="39" t="e">
        <f t="shared" si="986"/>
        <v>#REF!</v>
      </c>
      <c r="Z2024" s="39" t="e">
        <f t="shared" si="986"/>
        <v>#REF!</v>
      </c>
      <c r="AA2024" s="39" t="e">
        <f t="shared" si="98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8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88">B2025+B2024</f>
        <v>#REF!</v>
      </c>
      <c r="C2026" s="39" t="e">
        <f t="shared" si="988"/>
        <v>#REF!</v>
      </c>
      <c r="D2026" s="39" t="e">
        <f>D2025+D2024</f>
        <v>#REF!</v>
      </c>
      <c r="E2026" s="39" t="e">
        <f t="shared" ref="E2026:AA2026" si="989">E2025+E2024</f>
        <v>#REF!</v>
      </c>
      <c r="F2026" s="39" t="e">
        <f t="shared" si="989"/>
        <v>#REF!</v>
      </c>
      <c r="G2026" s="39" t="e">
        <f t="shared" si="989"/>
        <v>#REF!</v>
      </c>
      <c r="H2026" s="39" t="e">
        <f t="shared" si="989"/>
        <v>#REF!</v>
      </c>
      <c r="I2026" s="39" t="e">
        <f t="shared" si="989"/>
        <v>#REF!</v>
      </c>
      <c r="J2026" s="39" t="e">
        <f t="shared" si="989"/>
        <v>#REF!</v>
      </c>
      <c r="K2026" s="39" t="e">
        <f t="shared" si="989"/>
        <v>#REF!</v>
      </c>
      <c r="L2026" s="39" t="e">
        <f t="shared" si="989"/>
        <v>#REF!</v>
      </c>
      <c r="M2026" s="39" t="e">
        <f t="shared" si="989"/>
        <v>#REF!</v>
      </c>
      <c r="N2026" s="39" t="e">
        <f t="shared" si="989"/>
        <v>#REF!</v>
      </c>
      <c r="O2026" s="39" t="e">
        <f t="shared" si="989"/>
        <v>#REF!</v>
      </c>
      <c r="P2026" s="39" t="e">
        <f t="shared" si="989"/>
        <v>#REF!</v>
      </c>
      <c r="Q2026" s="39" t="e">
        <f t="shared" si="989"/>
        <v>#REF!</v>
      </c>
      <c r="R2026" s="39" t="e">
        <f t="shared" si="989"/>
        <v>#REF!</v>
      </c>
      <c r="S2026" s="39" t="e">
        <f t="shared" si="989"/>
        <v>#REF!</v>
      </c>
      <c r="T2026" s="39" t="e">
        <f t="shared" si="989"/>
        <v>#REF!</v>
      </c>
      <c r="U2026" s="39" t="e">
        <f t="shared" si="989"/>
        <v>#REF!</v>
      </c>
      <c r="V2026" s="39" t="e">
        <f t="shared" si="989"/>
        <v>#REF!</v>
      </c>
      <c r="W2026" s="39" t="e">
        <f t="shared" si="989"/>
        <v>#REF!</v>
      </c>
      <c r="X2026" s="39" t="e">
        <f t="shared" si="989"/>
        <v>#REF!</v>
      </c>
      <c r="Y2026" s="39" t="e">
        <f t="shared" si="989"/>
        <v>#REF!</v>
      </c>
      <c r="Z2026" s="39" t="e">
        <f t="shared" si="989"/>
        <v>#REF!</v>
      </c>
      <c r="AA2026" s="39" t="e">
        <f t="shared" si="98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3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5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5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5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5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91">SUM(B2030:B2033)</f>
        <v>#REF!</v>
      </c>
      <c r="C2034" s="39" t="e">
        <f t="shared" si="991"/>
        <v>#REF!</v>
      </c>
      <c r="D2034" s="39" t="e">
        <f>SUM(D2030:D2033)</f>
        <v>#REF!</v>
      </c>
      <c r="E2034" s="39" t="e">
        <f t="shared" ref="E2034:AA2034" si="992">SUM(E2030:E2033)</f>
        <v>#REF!</v>
      </c>
      <c r="F2034" s="39" t="e">
        <f t="shared" si="992"/>
        <v>#REF!</v>
      </c>
      <c r="G2034" s="39" t="e">
        <f t="shared" si="992"/>
        <v>#REF!</v>
      </c>
      <c r="H2034" s="39" t="e">
        <f t="shared" si="992"/>
        <v>#REF!</v>
      </c>
      <c r="I2034" s="39" t="e">
        <f t="shared" si="992"/>
        <v>#REF!</v>
      </c>
      <c r="J2034" s="39" t="e">
        <f t="shared" si="992"/>
        <v>#REF!</v>
      </c>
      <c r="K2034" s="39" t="e">
        <f t="shared" si="992"/>
        <v>#REF!</v>
      </c>
      <c r="L2034" s="39" t="e">
        <f t="shared" si="992"/>
        <v>#REF!</v>
      </c>
      <c r="M2034" s="39" t="e">
        <f t="shared" si="992"/>
        <v>#REF!</v>
      </c>
      <c r="N2034" s="39" t="e">
        <f t="shared" si="992"/>
        <v>#REF!</v>
      </c>
      <c r="O2034" s="39" t="e">
        <f t="shared" si="992"/>
        <v>#REF!</v>
      </c>
      <c r="P2034" s="39" t="e">
        <f t="shared" si="992"/>
        <v>#REF!</v>
      </c>
      <c r="Q2034" s="39" t="e">
        <f t="shared" si="992"/>
        <v>#REF!</v>
      </c>
      <c r="R2034" s="39" t="e">
        <f t="shared" si="992"/>
        <v>#REF!</v>
      </c>
      <c r="S2034" s="39" t="e">
        <f t="shared" si="992"/>
        <v>#REF!</v>
      </c>
      <c r="T2034" s="39" t="e">
        <f t="shared" si="992"/>
        <v>#REF!</v>
      </c>
      <c r="U2034" s="39" t="e">
        <f t="shared" si="992"/>
        <v>#REF!</v>
      </c>
      <c r="V2034" s="39" t="e">
        <f t="shared" si="992"/>
        <v>#REF!</v>
      </c>
      <c r="W2034" s="39" t="e">
        <f t="shared" si="992"/>
        <v>#REF!</v>
      </c>
      <c r="X2034" s="39" t="e">
        <f t="shared" si="992"/>
        <v>#REF!</v>
      </c>
      <c r="Y2034" s="39" t="e">
        <f t="shared" si="992"/>
        <v>#REF!</v>
      </c>
      <c r="Z2034" s="39" t="e">
        <f t="shared" si="992"/>
        <v>#REF!</v>
      </c>
      <c r="AA2034" s="39" t="e">
        <f t="shared" si="99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94">B2035+B2034</f>
        <v>#REF!</v>
      </c>
      <c r="C2036" s="39" t="e">
        <f t="shared" si="994"/>
        <v>#REF!</v>
      </c>
      <c r="D2036" s="39" t="e">
        <f>D2035+D2034</f>
        <v>#REF!</v>
      </c>
      <c r="E2036" s="39" t="e">
        <f t="shared" ref="E2036:AA2036" si="995">E2035+E2034</f>
        <v>#REF!</v>
      </c>
      <c r="F2036" s="39" t="e">
        <f t="shared" si="995"/>
        <v>#REF!</v>
      </c>
      <c r="G2036" s="39" t="e">
        <f t="shared" si="995"/>
        <v>#REF!</v>
      </c>
      <c r="H2036" s="39" t="e">
        <f t="shared" si="995"/>
        <v>#REF!</v>
      </c>
      <c r="I2036" s="39" t="e">
        <f t="shared" si="995"/>
        <v>#REF!</v>
      </c>
      <c r="J2036" s="39" t="e">
        <f t="shared" si="995"/>
        <v>#REF!</v>
      </c>
      <c r="K2036" s="39" t="e">
        <f t="shared" si="995"/>
        <v>#REF!</v>
      </c>
      <c r="L2036" s="39" t="e">
        <f t="shared" si="995"/>
        <v>#REF!</v>
      </c>
      <c r="M2036" s="39" t="e">
        <f t="shared" si="995"/>
        <v>#REF!</v>
      </c>
      <c r="N2036" s="39" t="e">
        <f t="shared" si="995"/>
        <v>#REF!</v>
      </c>
      <c r="O2036" s="39" t="e">
        <f t="shared" si="995"/>
        <v>#REF!</v>
      </c>
      <c r="P2036" s="39" t="e">
        <f t="shared" si="995"/>
        <v>#REF!</v>
      </c>
      <c r="Q2036" s="39" t="e">
        <f t="shared" si="995"/>
        <v>#REF!</v>
      </c>
      <c r="R2036" s="39" t="e">
        <f t="shared" si="995"/>
        <v>#REF!</v>
      </c>
      <c r="S2036" s="39" t="e">
        <f t="shared" si="995"/>
        <v>#REF!</v>
      </c>
      <c r="T2036" s="39" t="e">
        <f t="shared" si="995"/>
        <v>#REF!</v>
      </c>
      <c r="U2036" s="39" t="e">
        <f t="shared" si="995"/>
        <v>#REF!</v>
      </c>
      <c r="V2036" s="39" t="e">
        <f t="shared" si="995"/>
        <v>#REF!</v>
      </c>
      <c r="W2036" s="39" t="e">
        <f t="shared" si="995"/>
        <v>#REF!</v>
      </c>
      <c r="X2036" s="39" t="e">
        <f t="shared" si="995"/>
        <v>#REF!</v>
      </c>
      <c r="Y2036" s="39" t="e">
        <f t="shared" si="995"/>
        <v>#REF!</v>
      </c>
      <c r="Z2036" s="39" t="e">
        <f t="shared" si="995"/>
        <v>#REF!</v>
      </c>
      <c r="AA2036" s="39" t="e">
        <f t="shared" si="99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3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5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5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9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5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9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5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9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97">SUM(B2040:B2043)</f>
        <v>#REF!</v>
      </c>
      <c r="C2044" s="39" t="e">
        <f t="shared" si="997"/>
        <v>#REF!</v>
      </c>
      <c r="D2044" s="39" t="e">
        <f>SUM(D2040:D2043)</f>
        <v>#REF!</v>
      </c>
      <c r="E2044" s="39" t="e">
        <f t="shared" ref="E2044:AA2044" si="998">SUM(E2040:E2043)</f>
        <v>#REF!</v>
      </c>
      <c r="F2044" s="39" t="e">
        <f t="shared" si="998"/>
        <v>#REF!</v>
      </c>
      <c r="G2044" s="39" t="e">
        <f t="shared" si="998"/>
        <v>#REF!</v>
      </c>
      <c r="H2044" s="39" t="e">
        <f t="shared" si="998"/>
        <v>#REF!</v>
      </c>
      <c r="I2044" s="39" t="e">
        <f t="shared" si="998"/>
        <v>#REF!</v>
      </c>
      <c r="J2044" s="39" t="e">
        <f t="shared" si="998"/>
        <v>#REF!</v>
      </c>
      <c r="K2044" s="39" t="e">
        <f t="shared" si="998"/>
        <v>#REF!</v>
      </c>
      <c r="L2044" s="39" t="e">
        <f t="shared" si="998"/>
        <v>#REF!</v>
      </c>
      <c r="M2044" s="39" t="e">
        <f t="shared" si="998"/>
        <v>#REF!</v>
      </c>
      <c r="N2044" s="39" t="e">
        <f t="shared" si="998"/>
        <v>#REF!</v>
      </c>
      <c r="O2044" s="39" t="e">
        <f t="shared" si="998"/>
        <v>#REF!</v>
      </c>
      <c r="P2044" s="39" t="e">
        <f t="shared" si="998"/>
        <v>#REF!</v>
      </c>
      <c r="Q2044" s="39" t="e">
        <f t="shared" si="998"/>
        <v>#REF!</v>
      </c>
      <c r="R2044" s="39" t="e">
        <f t="shared" si="998"/>
        <v>#REF!</v>
      </c>
      <c r="S2044" s="39" t="e">
        <f t="shared" si="998"/>
        <v>#REF!</v>
      </c>
      <c r="T2044" s="39" t="e">
        <f t="shared" si="998"/>
        <v>#REF!</v>
      </c>
      <c r="U2044" s="39" t="e">
        <f t="shared" si="998"/>
        <v>#REF!</v>
      </c>
      <c r="V2044" s="39" t="e">
        <f t="shared" si="998"/>
        <v>#REF!</v>
      </c>
      <c r="W2044" s="39" t="e">
        <f t="shared" si="998"/>
        <v>#REF!</v>
      </c>
      <c r="X2044" s="39" t="e">
        <f t="shared" si="998"/>
        <v>#REF!</v>
      </c>
      <c r="Y2044" s="39" t="e">
        <f t="shared" si="998"/>
        <v>#REF!</v>
      </c>
      <c r="Z2044" s="39" t="e">
        <f t="shared" si="998"/>
        <v>#REF!</v>
      </c>
      <c r="AA2044" s="39" t="e">
        <f t="shared" si="99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9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1000">B2045+B2044</f>
        <v>#REF!</v>
      </c>
      <c r="C2046" s="39" t="e">
        <f t="shared" si="1000"/>
        <v>#REF!</v>
      </c>
      <c r="D2046" s="39" t="e">
        <f>D2045+D2044</f>
        <v>#REF!</v>
      </c>
      <c r="E2046" s="39" t="e">
        <f t="shared" ref="E2046:AA2046" si="1001">E2045+E2044</f>
        <v>#REF!</v>
      </c>
      <c r="F2046" s="39" t="e">
        <f t="shared" si="1001"/>
        <v>#REF!</v>
      </c>
      <c r="G2046" s="39" t="e">
        <f t="shared" si="1001"/>
        <v>#REF!</v>
      </c>
      <c r="H2046" s="39" t="e">
        <f t="shared" si="1001"/>
        <v>#REF!</v>
      </c>
      <c r="I2046" s="39" t="e">
        <f t="shared" si="1001"/>
        <v>#REF!</v>
      </c>
      <c r="J2046" s="39" t="e">
        <f t="shared" si="1001"/>
        <v>#REF!</v>
      </c>
      <c r="K2046" s="39" t="e">
        <f t="shared" si="1001"/>
        <v>#REF!</v>
      </c>
      <c r="L2046" s="39" t="e">
        <f t="shared" si="1001"/>
        <v>#REF!</v>
      </c>
      <c r="M2046" s="39" t="e">
        <f t="shared" si="1001"/>
        <v>#REF!</v>
      </c>
      <c r="N2046" s="39" t="e">
        <f t="shared" si="1001"/>
        <v>#REF!</v>
      </c>
      <c r="O2046" s="39" t="e">
        <f t="shared" si="1001"/>
        <v>#REF!</v>
      </c>
      <c r="P2046" s="39" t="e">
        <f t="shared" si="1001"/>
        <v>#REF!</v>
      </c>
      <c r="Q2046" s="39" t="e">
        <f t="shared" si="1001"/>
        <v>#REF!</v>
      </c>
      <c r="R2046" s="39" t="e">
        <f t="shared" si="1001"/>
        <v>#REF!</v>
      </c>
      <c r="S2046" s="39" t="e">
        <f t="shared" si="1001"/>
        <v>#REF!</v>
      </c>
      <c r="T2046" s="39" t="e">
        <f t="shared" si="1001"/>
        <v>#REF!</v>
      </c>
      <c r="U2046" s="39" t="e">
        <f t="shared" si="1001"/>
        <v>#REF!</v>
      </c>
      <c r="V2046" s="39" t="e">
        <f t="shared" si="1001"/>
        <v>#REF!</v>
      </c>
      <c r="W2046" s="39" t="e">
        <f t="shared" si="1001"/>
        <v>#REF!</v>
      </c>
      <c r="X2046" s="39" t="e">
        <f t="shared" si="1001"/>
        <v>#REF!</v>
      </c>
      <c r="Y2046" s="39" t="e">
        <f t="shared" si="1001"/>
        <v>#REF!</v>
      </c>
      <c r="Z2046" s="39" t="e">
        <f t="shared" si="1001"/>
        <v>#REF!</v>
      </c>
      <c r="AA2046" s="39" t="e">
        <f t="shared" si="100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3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5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5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100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5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1002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5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1002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1003">SUM(B2050:B2053)</f>
        <v>#REF!</v>
      </c>
      <c r="C2054" s="39" t="e">
        <f t="shared" si="1003"/>
        <v>#REF!</v>
      </c>
      <c r="D2054" s="39" t="e">
        <f>SUM(D2050:D2053)</f>
        <v>#REF!</v>
      </c>
      <c r="E2054" s="39" t="e">
        <f t="shared" ref="E2054:AA2054" si="1004">SUM(E2050:E2053)</f>
        <v>#REF!</v>
      </c>
      <c r="F2054" s="39" t="e">
        <f t="shared" si="1004"/>
        <v>#REF!</v>
      </c>
      <c r="G2054" s="39" t="e">
        <f t="shared" si="1004"/>
        <v>#REF!</v>
      </c>
      <c r="H2054" s="39" t="e">
        <f t="shared" si="1004"/>
        <v>#REF!</v>
      </c>
      <c r="I2054" s="39" t="e">
        <f t="shared" si="1004"/>
        <v>#REF!</v>
      </c>
      <c r="J2054" s="39" t="e">
        <f t="shared" si="1004"/>
        <v>#REF!</v>
      </c>
      <c r="K2054" s="39" t="e">
        <f t="shared" si="1004"/>
        <v>#REF!</v>
      </c>
      <c r="L2054" s="39" t="e">
        <f t="shared" si="1004"/>
        <v>#REF!</v>
      </c>
      <c r="M2054" s="39" t="e">
        <f t="shared" si="1004"/>
        <v>#REF!</v>
      </c>
      <c r="N2054" s="39" t="e">
        <f t="shared" si="1004"/>
        <v>#REF!</v>
      </c>
      <c r="O2054" s="39" t="e">
        <f t="shared" si="1004"/>
        <v>#REF!</v>
      </c>
      <c r="P2054" s="39" t="e">
        <f t="shared" si="1004"/>
        <v>#REF!</v>
      </c>
      <c r="Q2054" s="39" t="e">
        <f t="shared" si="1004"/>
        <v>#REF!</v>
      </c>
      <c r="R2054" s="39" t="e">
        <f t="shared" si="1004"/>
        <v>#REF!</v>
      </c>
      <c r="S2054" s="39" t="e">
        <f t="shared" si="1004"/>
        <v>#REF!</v>
      </c>
      <c r="T2054" s="39" t="e">
        <f t="shared" si="1004"/>
        <v>#REF!</v>
      </c>
      <c r="U2054" s="39" t="e">
        <f t="shared" si="1004"/>
        <v>#REF!</v>
      </c>
      <c r="V2054" s="39" t="e">
        <f t="shared" si="1004"/>
        <v>#REF!</v>
      </c>
      <c r="W2054" s="39" t="e">
        <f t="shared" si="1004"/>
        <v>#REF!</v>
      </c>
      <c r="X2054" s="39" t="e">
        <f t="shared" si="1004"/>
        <v>#REF!</v>
      </c>
      <c r="Y2054" s="39" t="e">
        <f t="shared" si="1004"/>
        <v>#REF!</v>
      </c>
      <c r="Z2054" s="39" t="e">
        <f t="shared" si="1004"/>
        <v>#REF!</v>
      </c>
      <c r="AA2054" s="39" t="e">
        <f t="shared" si="100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1005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1006">B2055+B2054</f>
        <v>#REF!</v>
      </c>
      <c r="C2056" s="39" t="e">
        <f t="shared" si="1006"/>
        <v>#REF!</v>
      </c>
      <c r="D2056" s="39" t="e">
        <f>D2055+D2054</f>
        <v>#REF!</v>
      </c>
      <c r="E2056" s="39" t="e">
        <f t="shared" ref="E2056:AA2056" si="1007">E2055+E2054</f>
        <v>#REF!</v>
      </c>
      <c r="F2056" s="39" t="e">
        <f t="shared" si="1007"/>
        <v>#REF!</v>
      </c>
      <c r="G2056" s="39" t="e">
        <f t="shared" si="1007"/>
        <v>#REF!</v>
      </c>
      <c r="H2056" s="39" t="e">
        <f t="shared" si="1007"/>
        <v>#REF!</v>
      </c>
      <c r="I2056" s="39" t="e">
        <f t="shared" si="1007"/>
        <v>#REF!</v>
      </c>
      <c r="J2056" s="39" t="e">
        <f t="shared" si="1007"/>
        <v>#REF!</v>
      </c>
      <c r="K2056" s="39" t="e">
        <f t="shared" si="1007"/>
        <v>#REF!</v>
      </c>
      <c r="L2056" s="39" t="e">
        <f t="shared" si="1007"/>
        <v>#REF!</v>
      </c>
      <c r="M2056" s="39" t="e">
        <f t="shared" si="1007"/>
        <v>#REF!</v>
      </c>
      <c r="N2056" s="39" t="e">
        <f t="shared" si="1007"/>
        <v>#REF!</v>
      </c>
      <c r="O2056" s="39" t="e">
        <f t="shared" si="1007"/>
        <v>#REF!</v>
      </c>
      <c r="P2056" s="39" t="e">
        <f t="shared" si="1007"/>
        <v>#REF!</v>
      </c>
      <c r="Q2056" s="39" t="e">
        <f t="shared" si="1007"/>
        <v>#REF!</v>
      </c>
      <c r="R2056" s="39" t="e">
        <f t="shared" si="1007"/>
        <v>#REF!</v>
      </c>
      <c r="S2056" s="39" t="e">
        <f t="shared" si="1007"/>
        <v>#REF!</v>
      </c>
      <c r="T2056" s="39" t="e">
        <f t="shared" si="1007"/>
        <v>#REF!</v>
      </c>
      <c r="U2056" s="39" t="e">
        <f t="shared" si="1007"/>
        <v>#REF!</v>
      </c>
      <c r="V2056" s="39" t="e">
        <f t="shared" si="1007"/>
        <v>#REF!</v>
      </c>
      <c r="W2056" s="39" t="e">
        <f t="shared" si="1007"/>
        <v>#REF!</v>
      </c>
      <c r="X2056" s="39" t="e">
        <f t="shared" si="1007"/>
        <v>#REF!</v>
      </c>
      <c r="Y2056" s="39" t="e">
        <f t="shared" si="1007"/>
        <v>#REF!</v>
      </c>
      <c r="Z2056" s="39" t="e">
        <f t="shared" si="1007"/>
        <v>#REF!</v>
      </c>
      <c r="AA2056" s="39" t="e">
        <f t="shared" si="1007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3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5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5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1008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5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5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1009">SUM(B2060:B2063)</f>
        <v>#REF!</v>
      </c>
      <c r="C2064" s="39" t="e">
        <f t="shared" si="1009"/>
        <v>#REF!</v>
      </c>
      <c r="D2064" s="39" t="e">
        <f>SUM(D2060:D2063)</f>
        <v>#REF!</v>
      </c>
      <c r="E2064" s="39" t="e">
        <f t="shared" ref="E2064:AA2064" si="1010">SUM(E2060:E2063)</f>
        <v>#REF!</v>
      </c>
      <c r="F2064" s="39" t="e">
        <f t="shared" si="1010"/>
        <v>#REF!</v>
      </c>
      <c r="G2064" s="39" t="e">
        <f t="shared" si="1010"/>
        <v>#REF!</v>
      </c>
      <c r="H2064" s="39" t="e">
        <f t="shared" si="1010"/>
        <v>#REF!</v>
      </c>
      <c r="I2064" s="39" t="e">
        <f t="shared" si="1010"/>
        <v>#REF!</v>
      </c>
      <c r="J2064" s="39" t="e">
        <f t="shared" si="1010"/>
        <v>#REF!</v>
      </c>
      <c r="K2064" s="39" t="e">
        <f t="shared" si="1010"/>
        <v>#REF!</v>
      </c>
      <c r="L2064" s="39" t="e">
        <f t="shared" si="1010"/>
        <v>#REF!</v>
      </c>
      <c r="M2064" s="39" t="e">
        <f t="shared" si="1010"/>
        <v>#REF!</v>
      </c>
      <c r="N2064" s="39" t="e">
        <f t="shared" si="1010"/>
        <v>#REF!</v>
      </c>
      <c r="O2064" s="39" t="e">
        <f t="shared" si="1010"/>
        <v>#REF!</v>
      </c>
      <c r="P2064" s="39" t="e">
        <f t="shared" si="1010"/>
        <v>#REF!</v>
      </c>
      <c r="Q2064" s="39" t="e">
        <f t="shared" si="1010"/>
        <v>#REF!</v>
      </c>
      <c r="R2064" s="39" t="e">
        <f t="shared" si="1010"/>
        <v>#REF!</v>
      </c>
      <c r="S2064" s="39" t="e">
        <f t="shared" si="1010"/>
        <v>#REF!</v>
      </c>
      <c r="T2064" s="39" t="e">
        <f t="shared" si="1010"/>
        <v>#REF!</v>
      </c>
      <c r="U2064" s="39" t="e">
        <f t="shared" si="1010"/>
        <v>#REF!</v>
      </c>
      <c r="V2064" s="39" t="e">
        <f t="shared" si="1010"/>
        <v>#REF!</v>
      </c>
      <c r="W2064" s="39" t="e">
        <f t="shared" si="1010"/>
        <v>#REF!</v>
      </c>
      <c r="X2064" s="39" t="e">
        <f t="shared" si="1010"/>
        <v>#REF!</v>
      </c>
      <c r="Y2064" s="39" t="e">
        <f t="shared" si="1010"/>
        <v>#REF!</v>
      </c>
      <c r="Z2064" s="39" t="e">
        <f t="shared" si="1010"/>
        <v>#REF!</v>
      </c>
      <c r="AA2064" s="39" t="e">
        <f t="shared" si="1010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11">B2065+B2064</f>
        <v>#REF!</v>
      </c>
      <c r="C2066" s="39" t="e">
        <f t="shared" si="1011"/>
        <v>#REF!</v>
      </c>
      <c r="D2066" s="39" t="e">
        <f>D2065+D2064</f>
        <v>#REF!</v>
      </c>
      <c r="E2066" s="39" t="e">
        <f t="shared" ref="E2066:AA2066" si="1012">E2065+E2064</f>
        <v>#REF!</v>
      </c>
      <c r="F2066" s="39" t="e">
        <f t="shared" si="1012"/>
        <v>#REF!</v>
      </c>
      <c r="G2066" s="39" t="e">
        <f t="shared" si="1012"/>
        <v>#REF!</v>
      </c>
      <c r="H2066" s="39" t="e">
        <f t="shared" si="1012"/>
        <v>#REF!</v>
      </c>
      <c r="I2066" s="39" t="e">
        <f t="shared" si="1012"/>
        <v>#REF!</v>
      </c>
      <c r="J2066" s="39" t="e">
        <f t="shared" si="1012"/>
        <v>#REF!</v>
      </c>
      <c r="K2066" s="39" t="e">
        <f t="shared" si="1012"/>
        <v>#REF!</v>
      </c>
      <c r="L2066" s="39" t="e">
        <f t="shared" si="1012"/>
        <v>#REF!</v>
      </c>
      <c r="M2066" s="39" t="e">
        <f t="shared" si="1012"/>
        <v>#REF!</v>
      </c>
      <c r="N2066" s="39" t="e">
        <f t="shared" si="1012"/>
        <v>#REF!</v>
      </c>
      <c r="O2066" s="39" t="e">
        <f t="shared" si="1012"/>
        <v>#REF!</v>
      </c>
      <c r="P2066" s="39" t="e">
        <f t="shared" si="1012"/>
        <v>#REF!</v>
      </c>
      <c r="Q2066" s="39" t="e">
        <f t="shared" si="1012"/>
        <v>#REF!</v>
      </c>
      <c r="R2066" s="39" t="e">
        <f t="shared" si="1012"/>
        <v>#REF!</v>
      </c>
      <c r="S2066" s="39" t="e">
        <f t="shared" si="1012"/>
        <v>#REF!</v>
      </c>
      <c r="T2066" s="39" t="e">
        <f t="shared" si="1012"/>
        <v>#REF!</v>
      </c>
      <c r="U2066" s="39" t="e">
        <f t="shared" si="1012"/>
        <v>#REF!</v>
      </c>
      <c r="V2066" s="39" t="e">
        <f t="shared" si="1012"/>
        <v>#REF!</v>
      </c>
      <c r="W2066" s="39" t="e">
        <f t="shared" si="1012"/>
        <v>#REF!</v>
      </c>
      <c r="X2066" s="39" t="e">
        <f t="shared" si="1012"/>
        <v>#REF!</v>
      </c>
      <c r="Y2066" s="39" t="e">
        <f t="shared" si="1012"/>
        <v>#REF!</v>
      </c>
      <c r="Z2066" s="39" t="e">
        <f t="shared" si="1012"/>
        <v>#REF!</v>
      </c>
      <c r="AA2066" s="39" t="e">
        <f t="shared" si="1012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3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5">
      <c r="A2070" s="36" t="s">
        <v>34</v>
      </c>
      <c r="B2070" s="31">
        <f>B1680+B1650+B1560+B694+B458</f>
        <v>6154644000</v>
      </c>
      <c r="C2070" s="31">
        <f t="shared" ref="C2070:Y2075" si="1013">C1680+C1650+C1560+C694+C458</f>
        <v>-1.4551915228366852E-11</v>
      </c>
      <c r="D2070" s="31">
        <f t="shared" si="1013"/>
        <v>6154644000</v>
      </c>
      <c r="E2070" s="31">
        <f t="shared" si="1013"/>
        <v>1280918653.21</v>
      </c>
      <c r="F2070" s="31">
        <f t="shared" si="1013"/>
        <v>0</v>
      </c>
      <c r="G2070" s="31">
        <f t="shared" si="1013"/>
        <v>0</v>
      </c>
      <c r="H2070" s="31">
        <f t="shared" si="1013"/>
        <v>0</v>
      </c>
      <c r="I2070" s="31">
        <f t="shared" si="1013"/>
        <v>825699639.57000005</v>
      </c>
      <c r="J2070" s="31">
        <f t="shared" si="1013"/>
        <v>0</v>
      </c>
      <c r="K2070" s="31">
        <f t="shared" si="1013"/>
        <v>0</v>
      </c>
      <c r="L2070" s="31">
        <f t="shared" si="1013"/>
        <v>0</v>
      </c>
      <c r="M2070" s="31">
        <f t="shared" si="1013"/>
        <v>825699639.57000005</v>
      </c>
      <c r="N2070" s="31">
        <f t="shared" si="1013"/>
        <v>143431048.44</v>
      </c>
      <c r="O2070" s="31">
        <f t="shared" si="1013"/>
        <v>139397161.15000001</v>
      </c>
      <c r="P2070" s="31">
        <f t="shared" si="1013"/>
        <v>172390804.04999998</v>
      </c>
      <c r="Q2070" s="31">
        <f t="shared" si="1013"/>
        <v>0</v>
      </c>
      <c r="R2070" s="31">
        <f t="shared" si="1013"/>
        <v>0</v>
      </c>
      <c r="S2070" s="31">
        <f t="shared" si="1013"/>
        <v>0</v>
      </c>
      <c r="T2070" s="31">
        <f t="shared" si="1013"/>
        <v>0</v>
      </c>
      <c r="U2070" s="31">
        <f t="shared" si="1013"/>
        <v>0</v>
      </c>
      <c r="V2070" s="31">
        <f t="shared" si="1013"/>
        <v>0</v>
      </c>
      <c r="W2070" s="31">
        <f t="shared" si="1013"/>
        <v>0</v>
      </c>
      <c r="X2070" s="31">
        <f t="shared" si="1013"/>
        <v>0</v>
      </c>
      <c r="Y2070" s="31">
        <f t="shared" si="1013"/>
        <v>0</v>
      </c>
      <c r="Z2070" s="31">
        <f>SUM(M2070:Y2070)</f>
        <v>1280918653.21</v>
      </c>
      <c r="AA2070" s="31">
        <f>D2070-Z2070</f>
        <v>4873725346.79</v>
      </c>
      <c r="AB2070" s="37">
        <f>Z2070/D2070</f>
        <v>0.20812229809067756</v>
      </c>
      <c r="AC2070" s="32"/>
    </row>
    <row r="2071" spans="1:29" s="33" customFormat="1" ht="18" customHeight="1" x14ac:dyDescent="0.25">
      <c r="A2071" s="36" t="s">
        <v>35</v>
      </c>
      <c r="B2071" s="31">
        <f t="shared" ref="B2071:Q2075" si="1014">B1681+B1651+B1561+B695+B459</f>
        <v>145684307000</v>
      </c>
      <c r="C2071" s="31">
        <f t="shared" si="1014"/>
        <v>-1.490843715146184E-8</v>
      </c>
      <c r="D2071" s="31">
        <f t="shared" si="1014"/>
        <v>145684307000</v>
      </c>
      <c r="E2071" s="31">
        <f t="shared" si="1014"/>
        <v>13331375592.610001</v>
      </c>
      <c r="F2071" s="31">
        <f t="shared" si="1014"/>
        <v>0</v>
      </c>
      <c r="G2071" s="31">
        <f t="shared" si="1014"/>
        <v>0</v>
      </c>
      <c r="H2071" s="31">
        <f t="shared" si="1014"/>
        <v>0</v>
      </c>
      <c r="I2071" s="31">
        <f t="shared" si="1014"/>
        <v>1450846051.3700001</v>
      </c>
      <c r="J2071" s="31">
        <f t="shared" si="1014"/>
        <v>0</v>
      </c>
      <c r="K2071" s="31">
        <f t="shared" si="1014"/>
        <v>0</v>
      </c>
      <c r="L2071" s="31">
        <f t="shared" si="1014"/>
        <v>0</v>
      </c>
      <c r="M2071" s="31">
        <f t="shared" si="1014"/>
        <v>1450846051.3700001</v>
      </c>
      <c r="N2071" s="31">
        <f t="shared" si="1014"/>
        <v>387571860.87000006</v>
      </c>
      <c r="O2071" s="31">
        <f t="shared" si="1014"/>
        <v>7229570904.1599998</v>
      </c>
      <c r="P2071" s="31">
        <f t="shared" si="1014"/>
        <v>4263386776.2100005</v>
      </c>
      <c r="Q2071" s="31">
        <f t="shared" si="1014"/>
        <v>0</v>
      </c>
      <c r="R2071" s="31">
        <f t="shared" si="1013"/>
        <v>0</v>
      </c>
      <c r="S2071" s="31">
        <f t="shared" si="1013"/>
        <v>0</v>
      </c>
      <c r="T2071" s="31">
        <f t="shared" si="1013"/>
        <v>0</v>
      </c>
      <c r="U2071" s="31">
        <f t="shared" si="1013"/>
        <v>0</v>
      </c>
      <c r="V2071" s="31">
        <f t="shared" si="1013"/>
        <v>0</v>
      </c>
      <c r="W2071" s="31">
        <f t="shared" si="1013"/>
        <v>0</v>
      </c>
      <c r="X2071" s="31">
        <f t="shared" si="1013"/>
        <v>0</v>
      </c>
      <c r="Y2071" s="31">
        <f t="shared" si="1013"/>
        <v>0</v>
      </c>
      <c r="Z2071" s="31">
        <f t="shared" ref="Z2071:Z2073" si="1015">SUM(M2071:Y2071)</f>
        <v>13331375592.610001</v>
      </c>
      <c r="AA2071" s="31">
        <f>D2071-Z2071</f>
        <v>132352931407.39</v>
      </c>
      <c r="AB2071" s="37">
        <f>Z2071/D2071</f>
        <v>9.1508659148922616E-2</v>
      </c>
      <c r="AC2071" s="32"/>
    </row>
    <row r="2072" spans="1:29" s="33" customFormat="1" ht="18" customHeight="1" x14ac:dyDescent="0.25">
      <c r="A2072" s="36" t="s">
        <v>36</v>
      </c>
      <c r="B2072" s="31">
        <f t="shared" si="1014"/>
        <v>509561000</v>
      </c>
      <c r="C2072" s="31">
        <f t="shared" si="1013"/>
        <v>0</v>
      </c>
      <c r="D2072" s="31">
        <f t="shared" si="1013"/>
        <v>509561000</v>
      </c>
      <c r="E2072" s="31">
        <f t="shared" si="1013"/>
        <v>784080</v>
      </c>
      <c r="F2072" s="31">
        <f t="shared" si="1013"/>
        <v>0</v>
      </c>
      <c r="G2072" s="31">
        <f t="shared" si="1013"/>
        <v>0</v>
      </c>
      <c r="H2072" s="31">
        <f t="shared" si="1013"/>
        <v>0</v>
      </c>
      <c r="I2072" s="31">
        <f t="shared" si="1013"/>
        <v>0</v>
      </c>
      <c r="J2072" s="31">
        <f t="shared" si="1013"/>
        <v>0</v>
      </c>
      <c r="K2072" s="31">
        <f t="shared" si="1013"/>
        <v>0</v>
      </c>
      <c r="L2072" s="31">
        <f t="shared" si="1013"/>
        <v>0</v>
      </c>
      <c r="M2072" s="31">
        <f t="shared" si="1013"/>
        <v>0</v>
      </c>
      <c r="N2072" s="31">
        <f t="shared" si="1013"/>
        <v>0</v>
      </c>
      <c r="O2072" s="31">
        <f t="shared" si="1013"/>
        <v>784080</v>
      </c>
      <c r="P2072" s="31">
        <f t="shared" si="1013"/>
        <v>0</v>
      </c>
      <c r="Q2072" s="31">
        <f t="shared" si="1013"/>
        <v>0</v>
      </c>
      <c r="R2072" s="31">
        <f t="shared" si="1013"/>
        <v>0</v>
      </c>
      <c r="S2072" s="31">
        <f t="shared" si="1013"/>
        <v>0</v>
      </c>
      <c r="T2072" s="31">
        <f t="shared" si="1013"/>
        <v>0</v>
      </c>
      <c r="U2072" s="31">
        <f t="shared" si="1013"/>
        <v>0</v>
      </c>
      <c r="V2072" s="31">
        <f t="shared" si="1013"/>
        <v>0</v>
      </c>
      <c r="W2072" s="31">
        <f t="shared" si="1013"/>
        <v>0</v>
      </c>
      <c r="X2072" s="31">
        <f t="shared" si="1013"/>
        <v>0</v>
      </c>
      <c r="Y2072" s="31">
        <f t="shared" si="1013"/>
        <v>0</v>
      </c>
      <c r="Z2072" s="31">
        <f t="shared" si="1015"/>
        <v>784080</v>
      </c>
      <c r="AA2072" s="31">
        <f>D2072-Z2072</f>
        <v>508776920</v>
      </c>
      <c r="AB2072" s="37">
        <f t="shared" ref="AB2072:AB2075" si="1016">Z2072/D2072</f>
        <v>1.5387362847627663E-3</v>
      </c>
      <c r="AC2072" s="32"/>
    </row>
    <row r="2073" spans="1:29" s="33" customFormat="1" ht="18" customHeight="1" x14ac:dyDescent="0.25">
      <c r="A2073" s="36" t="s">
        <v>37</v>
      </c>
      <c r="B2073" s="31">
        <f t="shared" si="1014"/>
        <v>114459000</v>
      </c>
      <c r="C2073" s="31">
        <f t="shared" si="1013"/>
        <v>0</v>
      </c>
      <c r="D2073" s="31">
        <f t="shared" si="1013"/>
        <v>114459000</v>
      </c>
      <c r="E2073" s="31">
        <f t="shared" si="1013"/>
        <v>1853063</v>
      </c>
      <c r="F2073" s="31">
        <f t="shared" si="1013"/>
        <v>0</v>
      </c>
      <c r="G2073" s="31">
        <f t="shared" si="1013"/>
        <v>0</v>
      </c>
      <c r="H2073" s="31">
        <f t="shared" si="1013"/>
        <v>0</v>
      </c>
      <c r="I2073" s="31">
        <f t="shared" si="1013"/>
        <v>1853063</v>
      </c>
      <c r="J2073" s="31">
        <f t="shared" si="1013"/>
        <v>0</v>
      </c>
      <c r="K2073" s="31">
        <f t="shared" si="1013"/>
        <v>0</v>
      </c>
      <c r="L2073" s="31">
        <f t="shared" si="1013"/>
        <v>0</v>
      </c>
      <c r="M2073" s="31">
        <f t="shared" si="1013"/>
        <v>1853063</v>
      </c>
      <c r="N2073" s="31">
        <f t="shared" si="1013"/>
        <v>0</v>
      </c>
      <c r="O2073" s="31">
        <f t="shared" si="1013"/>
        <v>0</v>
      </c>
      <c r="P2073" s="31">
        <f t="shared" si="1013"/>
        <v>0</v>
      </c>
      <c r="Q2073" s="31">
        <f t="shared" si="1013"/>
        <v>0</v>
      </c>
      <c r="R2073" s="31">
        <f t="shared" si="1013"/>
        <v>0</v>
      </c>
      <c r="S2073" s="31">
        <f t="shared" si="1013"/>
        <v>0</v>
      </c>
      <c r="T2073" s="31">
        <f t="shared" si="1013"/>
        <v>0</v>
      </c>
      <c r="U2073" s="31">
        <f t="shared" si="1013"/>
        <v>0</v>
      </c>
      <c r="V2073" s="31">
        <f t="shared" si="1013"/>
        <v>0</v>
      </c>
      <c r="W2073" s="31">
        <f t="shared" si="1013"/>
        <v>0</v>
      </c>
      <c r="X2073" s="31">
        <f t="shared" si="1013"/>
        <v>0</v>
      </c>
      <c r="Y2073" s="31">
        <f t="shared" si="1013"/>
        <v>0</v>
      </c>
      <c r="Z2073" s="31">
        <f t="shared" si="1015"/>
        <v>1853063</v>
      </c>
      <c r="AA2073" s="31">
        <f>D2073-Z2073</f>
        <v>112605937</v>
      </c>
      <c r="AB2073" s="37">
        <f t="shared" si="1016"/>
        <v>1.6189753536200734E-2</v>
      </c>
      <c r="AC2073" s="32"/>
    </row>
    <row r="2074" spans="1:29" s="33" customFormat="1" ht="20.399999999999999" customHeight="1" x14ac:dyDescent="0.25">
      <c r="A2074" s="38" t="s">
        <v>38</v>
      </c>
      <c r="B2074" s="39">
        <f t="shared" ref="B2074:AA2074" si="1017">SUM(B2070:B2073)</f>
        <v>152462971000</v>
      </c>
      <c r="C2074" s="39">
        <f t="shared" si="1017"/>
        <v>-1.4922989066690207E-8</v>
      </c>
      <c r="D2074" s="39">
        <f t="shared" si="1017"/>
        <v>152462971000</v>
      </c>
      <c r="E2074" s="39">
        <f t="shared" si="1017"/>
        <v>14614931388.82</v>
      </c>
      <c r="F2074" s="39">
        <f t="shared" si="1017"/>
        <v>0</v>
      </c>
      <c r="G2074" s="39">
        <f t="shared" si="1017"/>
        <v>0</v>
      </c>
      <c r="H2074" s="39">
        <f t="shared" si="1017"/>
        <v>0</v>
      </c>
      <c r="I2074" s="39">
        <f t="shared" si="1017"/>
        <v>2278398753.9400001</v>
      </c>
      <c r="J2074" s="39">
        <f t="shared" si="1017"/>
        <v>0</v>
      </c>
      <c r="K2074" s="39">
        <f t="shared" si="1017"/>
        <v>0</v>
      </c>
      <c r="L2074" s="39">
        <f t="shared" si="1017"/>
        <v>0</v>
      </c>
      <c r="M2074" s="39">
        <f t="shared" si="1017"/>
        <v>2278398753.9400001</v>
      </c>
      <c r="N2074" s="39">
        <f t="shared" si="1017"/>
        <v>531002909.31000006</v>
      </c>
      <c r="O2074" s="39">
        <f t="shared" si="1017"/>
        <v>7369752145.3099995</v>
      </c>
      <c r="P2074" s="39">
        <f t="shared" si="1017"/>
        <v>4435777580.2600002</v>
      </c>
      <c r="Q2074" s="39">
        <f t="shared" si="1017"/>
        <v>0</v>
      </c>
      <c r="R2074" s="39">
        <f t="shared" si="1017"/>
        <v>0</v>
      </c>
      <c r="S2074" s="39">
        <f t="shared" si="1017"/>
        <v>0</v>
      </c>
      <c r="T2074" s="39">
        <f t="shared" si="1017"/>
        <v>0</v>
      </c>
      <c r="U2074" s="39">
        <f t="shared" si="1017"/>
        <v>0</v>
      </c>
      <c r="V2074" s="39">
        <f t="shared" si="1017"/>
        <v>0</v>
      </c>
      <c r="W2074" s="39">
        <f t="shared" si="1017"/>
        <v>0</v>
      </c>
      <c r="X2074" s="39">
        <f t="shared" si="1017"/>
        <v>0</v>
      </c>
      <c r="Y2074" s="39">
        <f t="shared" si="1017"/>
        <v>0</v>
      </c>
      <c r="Z2074" s="39">
        <f t="shared" si="1017"/>
        <v>14614931388.82</v>
      </c>
      <c r="AA2074" s="39">
        <f t="shared" si="1017"/>
        <v>137848039611.17999</v>
      </c>
      <c r="AB2074" s="40">
        <f>Z2074/D2074</f>
        <v>9.5858891460405812E-2</v>
      </c>
      <c r="AC2074" s="32"/>
    </row>
    <row r="2075" spans="1:29" s="33" customFormat="1" ht="22.95" customHeight="1" x14ac:dyDescent="0.25">
      <c r="A2075" s="41" t="s">
        <v>39</v>
      </c>
      <c r="B2075" s="31">
        <f t="shared" si="1014"/>
        <v>102666000</v>
      </c>
      <c r="C2075" s="31">
        <f t="shared" si="1013"/>
        <v>0</v>
      </c>
      <c r="D2075" s="31">
        <f t="shared" si="1013"/>
        <v>102666000</v>
      </c>
      <c r="E2075" s="31">
        <f t="shared" si="1013"/>
        <v>22867341.859999999</v>
      </c>
      <c r="F2075" s="31">
        <f t="shared" si="1013"/>
        <v>0</v>
      </c>
      <c r="G2075" s="31">
        <f t="shared" si="1013"/>
        <v>0</v>
      </c>
      <c r="H2075" s="31">
        <f t="shared" si="1013"/>
        <v>0</v>
      </c>
      <c r="I2075" s="31">
        <f t="shared" si="1013"/>
        <v>0</v>
      </c>
      <c r="J2075" s="31">
        <f t="shared" si="1013"/>
        <v>0</v>
      </c>
      <c r="K2075" s="31">
        <f t="shared" si="1013"/>
        <v>0</v>
      </c>
      <c r="L2075" s="31">
        <f t="shared" si="1013"/>
        <v>0</v>
      </c>
      <c r="M2075" s="31">
        <f t="shared" si="1013"/>
        <v>0</v>
      </c>
      <c r="N2075" s="31">
        <f t="shared" si="1013"/>
        <v>4086749.63</v>
      </c>
      <c r="O2075" s="31">
        <f t="shared" si="1013"/>
        <v>10963141.42</v>
      </c>
      <c r="P2075" s="31">
        <f t="shared" si="1013"/>
        <v>7817450.8099999996</v>
      </c>
      <c r="Q2075" s="31">
        <f t="shared" si="1013"/>
        <v>0</v>
      </c>
      <c r="R2075" s="31">
        <f t="shared" si="1013"/>
        <v>0</v>
      </c>
      <c r="S2075" s="31">
        <f t="shared" si="1013"/>
        <v>0</v>
      </c>
      <c r="T2075" s="31">
        <f t="shared" si="1013"/>
        <v>0</v>
      </c>
      <c r="U2075" s="31">
        <f t="shared" si="1013"/>
        <v>0</v>
      </c>
      <c r="V2075" s="31">
        <f t="shared" si="1013"/>
        <v>0</v>
      </c>
      <c r="W2075" s="31">
        <f t="shared" si="1013"/>
        <v>0</v>
      </c>
      <c r="X2075" s="31">
        <f t="shared" si="1013"/>
        <v>0</v>
      </c>
      <c r="Y2075" s="31">
        <f t="shared" si="1013"/>
        <v>0</v>
      </c>
      <c r="Z2075" s="31">
        <f t="shared" ref="Z2075" si="1018">SUM(M2075:Y2075)</f>
        <v>22867341.859999999</v>
      </c>
      <c r="AA2075" s="31">
        <f>D2075-Z2075</f>
        <v>79798658.140000001</v>
      </c>
      <c r="AB2075" s="37">
        <f t="shared" si="1016"/>
        <v>0.2227352956188027</v>
      </c>
      <c r="AC2075" s="32"/>
    </row>
    <row r="2076" spans="1:29" s="33" customFormat="1" ht="25.2" customHeight="1" x14ac:dyDescent="0.25">
      <c r="A2076" s="38" t="s">
        <v>40</v>
      </c>
      <c r="B2076" s="39">
        <f t="shared" ref="B2076:Y2076" si="1019">B2075+B2074</f>
        <v>152565637000</v>
      </c>
      <c r="C2076" s="39">
        <f t="shared" si="1019"/>
        <v>-1.4922989066690207E-8</v>
      </c>
      <c r="D2076" s="39">
        <f t="shared" si="1019"/>
        <v>152565637000</v>
      </c>
      <c r="E2076" s="39">
        <f t="shared" si="1019"/>
        <v>14637798730.68</v>
      </c>
      <c r="F2076" s="39">
        <f t="shared" si="1019"/>
        <v>0</v>
      </c>
      <c r="G2076" s="39">
        <f t="shared" si="1019"/>
        <v>0</v>
      </c>
      <c r="H2076" s="39">
        <f t="shared" si="1019"/>
        <v>0</v>
      </c>
      <c r="I2076" s="39">
        <f t="shared" si="1019"/>
        <v>2278398753.9400001</v>
      </c>
      <c r="J2076" s="39">
        <f t="shared" si="1019"/>
        <v>0</v>
      </c>
      <c r="K2076" s="39">
        <f t="shared" si="1019"/>
        <v>0</v>
      </c>
      <c r="L2076" s="39">
        <f t="shared" si="1019"/>
        <v>0</v>
      </c>
      <c r="M2076" s="39">
        <f t="shared" si="1019"/>
        <v>2278398753.9400001</v>
      </c>
      <c r="N2076" s="39">
        <f t="shared" si="1019"/>
        <v>535089658.94000006</v>
      </c>
      <c r="O2076" s="39">
        <f t="shared" si="1019"/>
        <v>7380715286.7299995</v>
      </c>
      <c r="P2076" s="39">
        <f t="shared" si="1019"/>
        <v>4443595031.0700006</v>
      </c>
      <c r="Q2076" s="39">
        <f t="shared" si="1019"/>
        <v>0</v>
      </c>
      <c r="R2076" s="39">
        <f t="shared" si="1019"/>
        <v>0</v>
      </c>
      <c r="S2076" s="39">
        <f t="shared" si="1019"/>
        <v>0</v>
      </c>
      <c r="T2076" s="39">
        <f t="shared" si="1019"/>
        <v>0</v>
      </c>
      <c r="U2076" s="39">
        <f t="shared" si="1019"/>
        <v>0</v>
      </c>
      <c r="V2076" s="39">
        <f t="shared" si="1019"/>
        <v>0</v>
      </c>
      <c r="W2076" s="39">
        <f t="shared" si="1019"/>
        <v>0</v>
      </c>
      <c r="X2076" s="39">
        <f t="shared" si="1019"/>
        <v>0</v>
      </c>
      <c r="Y2076" s="39">
        <f t="shared" si="1019"/>
        <v>0</v>
      </c>
      <c r="Z2076" s="39">
        <f>Z2075+Z2074</f>
        <v>14637798730.68</v>
      </c>
      <c r="AA2076" s="39">
        <f t="shared" ref="AA2076" si="1020">AA2075+AA2074</f>
        <v>137927838269.32001</v>
      </c>
      <c r="AB2076" s="40">
        <f>Z2076/D2076</f>
        <v>9.5944270403957352E-2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95" customHeight="1" x14ac:dyDescent="0.3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5">
      <c r="A2080" s="36" t="s">
        <v>34</v>
      </c>
      <c r="B2080" s="31">
        <f t="shared" ref="B2080:Y2083" si="1021">B2070+B446+B205</f>
        <v>6564953000</v>
      </c>
      <c r="C2080" s="31">
        <f t="shared" si="1021"/>
        <v>-1.4551915228366852E-11</v>
      </c>
      <c r="D2080" s="31">
        <f t="shared" si="1021"/>
        <v>6564953000</v>
      </c>
      <c r="E2080" s="31">
        <f t="shared" si="1021"/>
        <v>1395987863.9299998</v>
      </c>
      <c r="F2080" s="31">
        <f t="shared" si="1021"/>
        <v>0</v>
      </c>
      <c r="G2080" s="31">
        <f t="shared" si="1021"/>
        <v>0</v>
      </c>
      <c r="H2080" s="31">
        <f t="shared" si="1021"/>
        <v>0</v>
      </c>
      <c r="I2080" s="31">
        <f t="shared" si="1021"/>
        <v>826424403.84000003</v>
      </c>
      <c r="J2080" s="31">
        <f t="shared" si="1021"/>
        <v>0</v>
      </c>
      <c r="K2080" s="31">
        <f t="shared" si="1021"/>
        <v>0</v>
      </c>
      <c r="L2080" s="31">
        <f t="shared" si="1021"/>
        <v>0</v>
      </c>
      <c r="M2080" s="31">
        <f t="shared" si="1021"/>
        <v>826424403.84000003</v>
      </c>
      <c r="N2080" s="31">
        <f t="shared" si="1021"/>
        <v>170056353.14000002</v>
      </c>
      <c r="O2080" s="31">
        <f t="shared" si="1021"/>
        <v>171790554.73000002</v>
      </c>
      <c r="P2080" s="31">
        <f t="shared" si="1021"/>
        <v>227716552.21999997</v>
      </c>
      <c r="Q2080" s="31">
        <f t="shared" si="1021"/>
        <v>0</v>
      </c>
      <c r="R2080" s="31">
        <f t="shared" si="1021"/>
        <v>0</v>
      </c>
      <c r="S2080" s="31">
        <f t="shared" si="1021"/>
        <v>0</v>
      </c>
      <c r="T2080" s="31">
        <f t="shared" si="1021"/>
        <v>0</v>
      </c>
      <c r="U2080" s="31">
        <f t="shared" si="1021"/>
        <v>0</v>
      </c>
      <c r="V2080" s="31">
        <f t="shared" si="1021"/>
        <v>0</v>
      </c>
      <c r="W2080" s="31">
        <f t="shared" si="1021"/>
        <v>0</v>
      </c>
      <c r="X2080" s="31">
        <f t="shared" si="1021"/>
        <v>0</v>
      </c>
      <c r="Y2080" s="31">
        <f t="shared" si="1021"/>
        <v>0</v>
      </c>
      <c r="Z2080" s="31">
        <f>SUM(M2080:Y2080)</f>
        <v>1395987863.9300001</v>
      </c>
      <c r="AA2080" s="31">
        <f>D2080-Z2080</f>
        <v>5168965136.0699997</v>
      </c>
      <c r="AB2080" s="37">
        <f t="shared" ref="AB2080:AB2086" si="1022">Z2080/D2080</f>
        <v>0.212642476485361</v>
      </c>
      <c r="AC2080" s="32"/>
    </row>
    <row r="2081" spans="1:29" s="33" customFormat="1" ht="27.6" customHeight="1" x14ac:dyDescent="0.25">
      <c r="A2081" s="36" t="s">
        <v>35</v>
      </c>
      <c r="B2081" s="31">
        <f t="shared" si="1021"/>
        <v>147311392000</v>
      </c>
      <c r="C2081" s="31">
        <f t="shared" si="1021"/>
        <v>-7.3328010330442339E-9</v>
      </c>
      <c r="D2081" s="31">
        <f t="shared" si="1021"/>
        <v>147311392000</v>
      </c>
      <c r="E2081" s="31">
        <f t="shared" si="1021"/>
        <v>13648327469.000002</v>
      </c>
      <c r="F2081" s="31">
        <f t="shared" si="1021"/>
        <v>0</v>
      </c>
      <c r="G2081" s="31">
        <f t="shared" si="1021"/>
        <v>0</v>
      </c>
      <c r="H2081" s="31">
        <f t="shared" si="1021"/>
        <v>0</v>
      </c>
      <c r="I2081" s="31">
        <f t="shared" si="1021"/>
        <v>1455166487.0000002</v>
      </c>
      <c r="J2081" s="31">
        <f t="shared" si="1021"/>
        <v>0</v>
      </c>
      <c r="K2081" s="31">
        <f t="shared" si="1021"/>
        <v>0</v>
      </c>
      <c r="L2081" s="31">
        <f t="shared" si="1021"/>
        <v>0</v>
      </c>
      <c r="M2081" s="31">
        <f t="shared" si="1021"/>
        <v>1455166487.0000002</v>
      </c>
      <c r="N2081" s="31">
        <f t="shared" si="1021"/>
        <v>464626990.80000007</v>
      </c>
      <c r="O2081" s="31">
        <f t="shared" si="1021"/>
        <v>7328021710.3900003</v>
      </c>
      <c r="P2081" s="31">
        <f t="shared" si="1021"/>
        <v>4400512280.8100004</v>
      </c>
      <c r="Q2081" s="31">
        <f t="shared" si="1021"/>
        <v>0</v>
      </c>
      <c r="R2081" s="31">
        <f t="shared" si="1021"/>
        <v>0</v>
      </c>
      <c r="S2081" s="31">
        <f t="shared" si="1021"/>
        <v>0</v>
      </c>
      <c r="T2081" s="31">
        <f t="shared" si="1021"/>
        <v>0</v>
      </c>
      <c r="U2081" s="31">
        <f t="shared" si="1021"/>
        <v>0</v>
      </c>
      <c r="V2081" s="31">
        <f t="shared" si="1021"/>
        <v>0</v>
      </c>
      <c r="W2081" s="31">
        <f t="shared" si="1021"/>
        <v>0</v>
      </c>
      <c r="X2081" s="31">
        <f t="shared" si="1021"/>
        <v>0</v>
      </c>
      <c r="Y2081" s="31">
        <f t="shared" si="1021"/>
        <v>0</v>
      </c>
      <c r="Z2081" s="31">
        <f t="shared" ref="Z2081:Z2083" si="1023">SUM(M2081:Y2081)</f>
        <v>13648327469</v>
      </c>
      <c r="AA2081" s="31">
        <f>D2081-Z2081</f>
        <v>133663064531</v>
      </c>
      <c r="AB2081" s="37">
        <f t="shared" si="1022"/>
        <v>9.264950445244588E-2</v>
      </c>
      <c r="AC2081" s="32"/>
    </row>
    <row r="2082" spans="1:29" s="33" customFormat="1" ht="27" customHeight="1" x14ac:dyDescent="0.25">
      <c r="A2082" s="36" t="s">
        <v>36</v>
      </c>
      <c r="B2082" s="31">
        <f t="shared" si="1021"/>
        <v>509561000</v>
      </c>
      <c r="C2082" s="31">
        <f t="shared" si="1021"/>
        <v>0</v>
      </c>
      <c r="D2082" s="31">
        <f t="shared" si="1021"/>
        <v>509561000</v>
      </c>
      <c r="E2082" s="31">
        <f t="shared" si="1021"/>
        <v>784080</v>
      </c>
      <c r="F2082" s="31">
        <f t="shared" si="1021"/>
        <v>0</v>
      </c>
      <c r="G2082" s="31">
        <f t="shared" si="1021"/>
        <v>0</v>
      </c>
      <c r="H2082" s="31">
        <f t="shared" si="1021"/>
        <v>0</v>
      </c>
      <c r="I2082" s="31">
        <f t="shared" si="1021"/>
        <v>0</v>
      </c>
      <c r="J2082" s="31">
        <f t="shared" si="1021"/>
        <v>0</v>
      </c>
      <c r="K2082" s="31">
        <f t="shared" si="1021"/>
        <v>0</v>
      </c>
      <c r="L2082" s="31">
        <f t="shared" si="1021"/>
        <v>0</v>
      </c>
      <c r="M2082" s="31">
        <f t="shared" si="1021"/>
        <v>0</v>
      </c>
      <c r="N2082" s="31">
        <f t="shared" si="1021"/>
        <v>0</v>
      </c>
      <c r="O2082" s="31">
        <f t="shared" si="1021"/>
        <v>784080</v>
      </c>
      <c r="P2082" s="31">
        <f t="shared" si="1021"/>
        <v>0</v>
      </c>
      <c r="Q2082" s="31">
        <f t="shared" si="1021"/>
        <v>0</v>
      </c>
      <c r="R2082" s="31">
        <f t="shared" si="1021"/>
        <v>0</v>
      </c>
      <c r="S2082" s="31">
        <f t="shared" si="1021"/>
        <v>0</v>
      </c>
      <c r="T2082" s="31">
        <f t="shared" si="1021"/>
        <v>0</v>
      </c>
      <c r="U2082" s="31">
        <f t="shared" si="1021"/>
        <v>0</v>
      </c>
      <c r="V2082" s="31">
        <f t="shared" si="1021"/>
        <v>0</v>
      </c>
      <c r="W2082" s="31">
        <f t="shared" si="1021"/>
        <v>0</v>
      </c>
      <c r="X2082" s="31">
        <f t="shared" si="1021"/>
        <v>0</v>
      </c>
      <c r="Y2082" s="31">
        <f t="shared" si="1021"/>
        <v>0</v>
      </c>
      <c r="Z2082" s="31">
        <f t="shared" si="1023"/>
        <v>784080</v>
      </c>
      <c r="AA2082" s="31">
        <f>D2082-Z2082</f>
        <v>508776920</v>
      </c>
      <c r="AB2082" s="37">
        <f t="shared" si="1022"/>
        <v>1.5387362847627663E-3</v>
      </c>
      <c r="AC2082" s="32"/>
    </row>
    <row r="2083" spans="1:29" s="33" customFormat="1" ht="28.2" customHeight="1" x14ac:dyDescent="0.25">
      <c r="A2083" s="36" t="s">
        <v>37</v>
      </c>
      <c r="B2083" s="31">
        <f t="shared" si="1021"/>
        <v>217807000</v>
      </c>
      <c r="C2083" s="31">
        <f t="shared" si="1021"/>
        <v>0</v>
      </c>
      <c r="D2083" s="31">
        <f t="shared" si="1021"/>
        <v>217807000</v>
      </c>
      <c r="E2083" s="31">
        <f t="shared" si="1021"/>
        <v>2574413</v>
      </c>
      <c r="F2083" s="31">
        <f t="shared" si="1021"/>
        <v>0</v>
      </c>
      <c r="G2083" s="31">
        <f t="shared" si="1021"/>
        <v>0</v>
      </c>
      <c r="H2083" s="31">
        <f t="shared" si="1021"/>
        <v>0</v>
      </c>
      <c r="I2083" s="31">
        <f t="shared" si="1021"/>
        <v>1853063</v>
      </c>
      <c r="J2083" s="31">
        <f t="shared" si="1021"/>
        <v>0</v>
      </c>
      <c r="K2083" s="31">
        <f t="shared" si="1021"/>
        <v>0</v>
      </c>
      <c r="L2083" s="31">
        <f t="shared" si="1021"/>
        <v>0</v>
      </c>
      <c r="M2083" s="31">
        <f t="shared" si="1021"/>
        <v>1853063</v>
      </c>
      <c r="N2083" s="31">
        <f t="shared" si="1021"/>
        <v>0</v>
      </c>
      <c r="O2083" s="31">
        <f t="shared" si="1021"/>
        <v>0</v>
      </c>
      <c r="P2083" s="31">
        <f t="shared" si="1021"/>
        <v>721350</v>
      </c>
      <c r="Q2083" s="31">
        <f t="shared" si="1021"/>
        <v>0</v>
      </c>
      <c r="R2083" s="31">
        <f t="shared" si="1021"/>
        <v>0</v>
      </c>
      <c r="S2083" s="31">
        <f t="shared" si="1021"/>
        <v>0</v>
      </c>
      <c r="T2083" s="31">
        <f t="shared" si="1021"/>
        <v>0</v>
      </c>
      <c r="U2083" s="31">
        <f t="shared" si="1021"/>
        <v>0</v>
      </c>
      <c r="V2083" s="31">
        <f t="shared" si="1021"/>
        <v>0</v>
      </c>
      <c r="W2083" s="31">
        <f t="shared" si="1021"/>
        <v>0</v>
      </c>
      <c r="X2083" s="31">
        <f t="shared" si="1021"/>
        <v>0</v>
      </c>
      <c r="Y2083" s="31">
        <f t="shared" si="1021"/>
        <v>0</v>
      </c>
      <c r="Z2083" s="31">
        <f t="shared" si="1023"/>
        <v>2574413</v>
      </c>
      <c r="AA2083" s="31">
        <f>D2083-Z2083</f>
        <v>215232587</v>
      </c>
      <c r="AB2083" s="37">
        <f t="shared" si="1022"/>
        <v>1.1819698173153296E-2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" si="1024">SUM(B2080:B2083)</f>
        <v>154603713000</v>
      </c>
      <c r="C2084" s="39">
        <f t="shared" ref="C2084:AA2084" si="1025">SUM(C2080:C2083)</f>
        <v>-7.3473529482726008E-9</v>
      </c>
      <c r="D2084" s="39">
        <f t="shared" si="1025"/>
        <v>154603713000</v>
      </c>
      <c r="E2084" s="39">
        <f t="shared" si="1025"/>
        <v>15047673825.930002</v>
      </c>
      <c r="F2084" s="39">
        <f t="shared" si="1025"/>
        <v>0</v>
      </c>
      <c r="G2084" s="39">
        <f t="shared" si="1025"/>
        <v>0</v>
      </c>
      <c r="H2084" s="39">
        <f t="shared" si="1025"/>
        <v>0</v>
      </c>
      <c r="I2084" s="39">
        <f t="shared" si="1025"/>
        <v>2283443953.8400002</v>
      </c>
      <c r="J2084" s="39">
        <f t="shared" si="1025"/>
        <v>0</v>
      </c>
      <c r="K2084" s="39">
        <f t="shared" si="1025"/>
        <v>0</v>
      </c>
      <c r="L2084" s="39">
        <f t="shared" si="1025"/>
        <v>0</v>
      </c>
      <c r="M2084" s="39">
        <f t="shared" si="1025"/>
        <v>2283443953.8400002</v>
      </c>
      <c r="N2084" s="39">
        <f t="shared" si="1025"/>
        <v>634683343.94000006</v>
      </c>
      <c r="O2084" s="39">
        <f t="shared" si="1025"/>
        <v>7500596345.1200008</v>
      </c>
      <c r="P2084" s="39">
        <f t="shared" si="1025"/>
        <v>4628950183.0300007</v>
      </c>
      <c r="Q2084" s="39">
        <f t="shared" si="1025"/>
        <v>0</v>
      </c>
      <c r="R2084" s="39">
        <f t="shared" si="1025"/>
        <v>0</v>
      </c>
      <c r="S2084" s="39">
        <f t="shared" si="1025"/>
        <v>0</v>
      </c>
      <c r="T2084" s="39">
        <f t="shared" si="1025"/>
        <v>0</v>
      </c>
      <c r="U2084" s="39">
        <f t="shared" si="1025"/>
        <v>0</v>
      </c>
      <c r="V2084" s="39">
        <f t="shared" si="1025"/>
        <v>0</v>
      </c>
      <c r="W2084" s="39">
        <f t="shared" si="1025"/>
        <v>0</v>
      </c>
      <c r="X2084" s="39">
        <f t="shared" si="1025"/>
        <v>0</v>
      </c>
      <c r="Y2084" s="39">
        <f t="shared" si="1025"/>
        <v>0</v>
      </c>
      <c r="Z2084" s="39">
        <f t="shared" si="1025"/>
        <v>15047673825.93</v>
      </c>
      <c r="AA2084" s="39">
        <f t="shared" si="1025"/>
        <v>139556039174.07001</v>
      </c>
      <c r="AB2084" s="40">
        <f t="shared" si="1022"/>
        <v>9.7330610849753654E-2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26">B2075+B451+B210</f>
        <v>125819000</v>
      </c>
      <c r="C2085" s="31">
        <f t="shared" si="1026"/>
        <v>0</v>
      </c>
      <c r="D2085" s="31">
        <f t="shared" si="1026"/>
        <v>125819000</v>
      </c>
      <c r="E2085" s="31">
        <f t="shared" si="1026"/>
        <v>27303971</v>
      </c>
      <c r="F2085" s="31">
        <f t="shared" si="1026"/>
        <v>0</v>
      </c>
      <c r="G2085" s="31">
        <f t="shared" si="1026"/>
        <v>0</v>
      </c>
      <c r="H2085" s="31">
        <f t="shared" si="1026"/>
        <v>0</v>
      </c>
      <c r="I2085" s="31">
        <f t="shared" si="1026"/>
        <v>0</v>
      </c>
      <c r="J2085" s="31">
        <f t="shared" si="1026"/>
        <v>0</v>
      </c>
      <c r="K2085" s="31">
        <f t="shared" si="1026"/>
        <v>0</v>
      </c>
      <c r="L2085" s="31">
        <f t="shared" si="1026"/>
        <v>0</v>
      </c>
      <c r="M2085" s="31">
        <f t="shared" si="1026"/>
        <v>0</v>
      </c>
      <c r="N2085" s="31">
        <f t="shared" si="1026"/>
        <v>4086749.63</v>
      </c>
      <c r="O2085" s="31">
        <f t="shared" si="1026"/>
        <v>13212705.630000001</v>
      </c>
      <c r="P2085" s="31">
        <f t="shared" si="1026"/>
        <v>10004515.74</v>
      </c>
      <c r="Q2085" s="31">
        <f t="shared" si="1026"/>
        <v>0</v>
      </c>
      <c r="R2085" s="31">
        <f t="shared" si="1026"/>
        <v>0</v>
      </c>
      <c r="S2085" s="31">
        <f t="shared" si="1026"/>
        <v>0</v>
      </c>
      <c r="T2085" s="31">
        <f t="shared" si="1026"/>
        <v>0</v>
      </c>
      <c r="U2085" s="31">
        <f t="shared" si="1026"/>
        <v>0</v>
      </c>
      <c r="V2085" s="31">
        <f t="shared" si="1026"/>
        <v>0</v>
      </c>
      <c r="W2085" s="31">
        <f t="shared" si="1026"/>
        <v>0</v>
      </c>
      <c r="X2085" s="31">
        <f t="shared" si="1026"/>
        <v>0</v>
      </c>
      <c r="Y2085" s="31">
        <f t="shared" si="1026"/>
        <v>0</v>
      </c>
      <c r="Z2085" s="31">
        <f t="shared" ref="Z2085" si="1027">SUM(M2085:Y2085)</f>
        <v>27303971</v>
      </c>
      <c r="AA2085" s="31">
        <f>D2085-Z2085</f>
        <v>98515029</v>
      </c>
      <c r="AB2085" s="37">
        <f t="shared" si="1022"/>
        <v>0.21700991901064226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28">B2085+B2084</f>
        <v>154729532000</v>
      </c>
      <c r="C2086" s="39">
        <f t="shared" si="1028"/>
        <v>-7.3473529482726008E-9</v>
      </c>
      <c r="D2086" s="39">
        <f t="shared" si="1028"/>
        <v>154729532000</v>
      </c>
      <c r="E2086" s="39">
        <f t="shared" si="1028"/>
        <v>15074977796.930002</v>
      </c>
      <c r="F2086" s="39">
        <f t="shared" si="1028"/>
        <v>0</v>
      </c>
      <c r="G2086" s="39">
        <f t="shared" si="1028"/>
        <v>0</v>
      </c>
      <c r="H2086" s="39">
        <f t="shared" si="1028"/>
        <v>0</v>
      </c>
      <c r="I2086" s="39">
        <f t="shared" si="1028"/>
        <v>2283443953.8400002</v>
      </c>
      <c r="J2086" s="39">
        <f t="shared" si="1028"/>
        <v>0</v>
      </c>
      <c r="K2086" s="39">
        <f t="shared" si="1028"/>
        <v>0</v>
      </c>
      <c r="L2086" s="39">
        <f t="shared" si="1028"/>
        <v>0</v>
      </c>
      <c r="M2086" s="39">
        <f t="shared" si="1028"/>
        <v>2283443953.8400002</v>
      </c>
      <c r="N2086" s="39">
        <f t="shared" si="1028"/>
        <v>638770093.57000005</v>
      </c>
      <c r="O2086" s="39">
        <f t="shared" si="1028"/>
        <v>7513809050.750001</v>
      </c>
      <c r="P2086" s="39">
        <f t="shared" si="1028"/>
        <v>4638954698.7700005</v>
      </c>
      <c r="Q2086" s="39">
        <f t="shared" si="1028"/>
        <v>0</v>
      </c>
      <c r="R2086" s="39">
        <f t="shared" si="1028"/>
        <v>0</v>
      </c>
      <c r="S2086" s="39">
        <f t="shared" si="1028"/>
        <v>0</v>
      </c>
      <c r="T2086" s="39">
        <f t="shared" si="1028"/>
        <v>0</v>
      </c>
      <c r="U2086" s="39">
        <f t="shared" si="1028"/>
        <v>0</v>
      </c>
      <c r="V2086" s="39">
        <f t="shared" si="1028"/>
        <v>0</v>
      </c>
      <c r="W2086" s="39">
        <f t="shared" si="1028"/>
        <v>0</v>
      </c>
      <c r="X2086" s="39">
        <f t="shared" si="1028"/>
        <v>0</v>
      </c>
      <c r="Y2086" s="39">
        <f t="shared" si="1028"/>
        <v>0</v>
      </c>
      <c r="Z2086" s="39">
        <f t="shared" si="1028"/>
        <v>15074977796.93</v>
      </c>
      <c r="AA2086" s="39">
        <f t="shared" si="1028"/>
        <v>139654554203.07001</v>
      </c>
      <c r="AB2086" s="40">
        <f t="shared" si="1022"/>
        <v>9.7427928605962569E-2</v>
      </c>
      <c r="AC2086" s="42"/>
    </row>
    <row r="2087" spans="1:29" s="65" customFormat="1" ht="15" customHeight="1" x14ac:dyDescent="0.25">
      <c r="A2087" s="63"/>
      <c r="B2087" s="47">
        <f>[1]consoCURRENT!E42643</f>
        <v>154729532000</v>
      </c>
      <c r="C2087" s="47">
        <f>[1]consoCURRENT!F42643</f>
        <v>1.6344711184501648E-7</v>
      </c>
      <c r="D2087" s="59"/>
      <c r="E2087" s="47">
        <f>[1]consoCURRENT!H42643</f>
        <v>15074977796.930002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2283443953.8400002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2283443953.8400002</v>
      </c>
      <c r="N2087" s="47">
        <f>[1]consoCURRENT!Q42643</f>
        <v>638770093.57000005</v>
      </c>
      <c r="O2087" s="47">
        <f>[1]consoCURRENT!R42643</f>
        <v>7513809050.75</v>
      </c>
      <c r="P2087" s="47">
        <f>[1]consoCURRENT!S42643</f>
        <v>4638954698.7699995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15074977796.930002</v>
      </c>
      <c r="AA2087" s="47">
        <f>[1]consoCURRENT!AD42643</f>
        <v>139654554203.07001</v>
      </c>
      <c r="AB2087" s="47"/>
      <c r="AC2087" s="64"/>
    </row>
    <row r="2088" spans="1:29" s="65" customFormat="1" ht="22.2" customHeight="1" x14ac:dyDescent="0.25">
      <c r="A2088" s="63"/>
      <c r="B2088" s="47">
        <f>B2087-B2086</f>
        <v>0</v>
      </c>
      <c r="C2088" s="47">
        <f t="shared" ref="C2088" si="1029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59">
        <f>Z2087-Z2086</f>
        <v>0</v>
      </c>
      <c r="AA2088" s="47"/>
      <c r="AB2088" s="47"/>
      <c r="AC2088" s="64"/>
    </row>
    <row r="2089" spans="1:29" s="33" customFormat="1" ht="20.399999999999999" customHeight="1" x14ac:dyDescent="0.25">
      <c r="A2089" s="66" t="s">
        <v>116</v>
      </c>
      <c r="B2089" s="47">
        <f t="shared" ref="B2089:C2089" si="1030">B2088-B2086</f>
        <v>-154729532000</v>
      </c>
      <c r="C2089" s="47">
        <f t="shared" si="1030"/>
        <v>117841344000</v>
      </c>
      <c r="D2089" s="47">
        <f>D2088-D2086</f>
        <v>-36888188000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3">
      <c r="A2090" s="67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2" customHeight="1" x14ac:dyDescent="0.3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5">
      <c r="A2092" s="36" t="s">
        <v>34</v>
      </c>
      <c r="B2092" s="31">
        <f t="shared" ref="B2092:Q2095" si="1031">B2102+B2112</f>
        <v>0</v>
      </c>
      <c r="C2092" s="31">
        <f t="shared" si="1031"/>
        <v>0</v>
      </c>
      <c r="D2092" s="31">
        <f>D2102+D2112</f>
        <v>0</v>
      </c>
      <c r="E2092" s="31">
        <f t="shared" ref="E2092:Y2095" si="1032">E2102+E2112</f>
        <v>0</v>
      </c>
      <c r="F2092" s="31">
        <f t="shared" si="1032"/>
        <v>0</v>
      </c>
      <c r="G2092" s="31">
        <f t="shared" si="1032"/>
        <v>0</v>
      </c>
      <c r="H2092" s="31">
        <f t="shared" si="1032"/>
        <v>0</v>
      </c>
      <c r="I2092" s="31">
        <f t="shared" si="1032"/>
        <v>0</v>
      </c>
      <c r="J2092" s="31">
        <f t="shared" si="1032"/>
        <v>0</v>
      </c>
      <c r="K2092" s="31">
        <f t="shared" si="1032"/>
        <v>0</v>
      </c>
      <c r="L2092" s="31">
        <f t="shared" si="1032"/>
        <v>0</v>
      </c>
      <c r="M2092" s="31">
        <f t="shared" si="1032"/>
        <v>0</v>
      </c>
      <c r="N2092" s="31">
        <f t="shared" si="1032"/>
        <v>0</v>
      </c>
      <c r="O2092" s="31">
        <f t="shared" si="1032"/>
        <v>0</v>
      </c>
      <c r="P2092" s="31">
        <f t="shared" si="1032"/>
        <v>0</v>
      </c>
      <c r="Q2092" s="31">
        <f t="shared" si="1032"/>
        <v>0</v>
      </c>
      <c r="R2092" s="31">
        <f t="shared" si="1032"/>
        <v>0</v>
      </c>
      <c r="S2092" s="31">
        <f t="shared" si="1032"/>
        <v>0</v>
      </c>
      <c r="T2092" s="31">
        <f t="shared" si="1032"/>
        <v>0</v>
      </c>
      <c r="U2092" s="31">
        <f t="shared" si="1032"/>
        <v>0</v>
      </c>
      <c r="V2092" s="31">
        <f t="shared" si="1032"/>
        <v>0</v>
      </c>
      <c r="W2092" s="31">
        <f t="shared" si="1032"/>
        <v>0</v>
      </c>
      <c r="X2092" s="31">
        <f t="shared" si="1032"/>
        <v>0</v>
      </c>
      <c r="Y2092" s="31">
        <f t="shared" si="1032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5">
      <c r="A2093" s="36" t="s">
        <v>35</v>
      </c>
      <c r="B2093" s="31">
        <f t="shared" si="1031"/>
        <v>0</v>
      </c>
      <c r="C2093" s="31">
        <f t="shared" si="1031"/>
        <v>0</v>
      </c>
      <c r="D2093" s="31">
        <f t="shared" si="1031"/>
        <v>0</v>
      </c>
      <c r="E2093" s="31">
        <f t="shared" si="1031"/>
        <v>0</v>
      </c>
      <c r="F2093" s="31">
        <f t="shared" si="1031"/>
        <v>0</v>
      </c>
      <c r="G2093" s="31">
        <f t="shared" si="1031"/>
        <v>0</v>
      </c>
      <c r="H2093" s="31">
        <f t="shared" si="1031"/>
        <v>0</v>
      </c>
      <c r="I2093" s="31">
        <f t="shared" si="1031"/>
        <v>0</v>
      </c>
      <c r="J2093" s="31">
        <f t="shared" si="1031"/>
        <v>0</v>
      </c>
      <c r="K2093" s="31">
        <f t="shared" si="1031"/>
        <v>0</v>
      </c>
      <c r="L2093" s="31">
        <f t="shared" si="1031"/>
        <v>0</v>
      </c>
      <c r="M2093" s="31">
        <f t="shared" si="1031"/>
        <v>0</v>
      </c>
      <c r="N2093" s="31">
        <f t="shared" si="1031"/>
        <v>0</v>
      </c>
      <c r="O2093" s="31">
        <f t="shared" si="1031"/>
        <v>0</v>
      </c>
      <c r="P2093" s="31">
        <f t="shared" si="1031"/>
        <v>0</v>
      </c>
      <c r="Q2093" s="31">
        <f t="shared" si="1031"/>
        <v>0</v>
      </c>
      <c r="R2093" s="31">
        <f t="shared" si="1032"/>
        <v>0</v>
      </c>
      <c r="S2093" s="31">
        <f t="shared" si="1032"/>
        <v>0</v>
      </c>
      <c r="T2093" s="31">
        <f t="shared" si="1032"/>
        <v>0</v>
      </c>
      <c r="U2093" s="31">
        <f t="shared" si="1032"/>
        <v>0</v>
      </c>
      <c r="V2093" s="31">
        <f t="shared" si="1032"/>
        <v>0</v>
      </c>
      <c r="W2093" s="31">
        <f t="shared" si="1032"/>
        <v>0</v>
      </c>
      <c r="X2093" s="31">
        <f t="shared" si="1032"/>
        <v>0</v>
      </c>
      <c r="Y2093" s="31">
        <f t="shared" si="1032"/>
        <v>0</v>
      </c>
      <c r="Z2093" s="31">
        <f t="shared" ref="Z2093:Z2095" si="1033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5">
      <c r="A2094" s="36" t="s">
        <v>36</v>
      </c>
      <c r="B2094" s="31">
        <f t="shared" si="1031"/>
        <v>0</v>
      </c>
      <c r="C2094" s="31">
        <f t="shared" si="1031"/>
        <v>0</v>
      </c>
      <c r="D2094" s="31">
        <f t="shared" si="1031"/>
        <v>0</v>
      </c>
      <c r="E2094" s="31">
        <f t="shared" si="1031"/>
        <v>0</v>
      </c>
      <c r="F2094" s="31">
        <f t="shared" si="1031"/>
        <v>0</v>
      </c>
      <c r="G2094" s="31">
        <f t="shared" si="1031"/>
        <v>0</v>
      </c>
      <c r="H2094" s="31">
        <f t="shared" si="1031"/>
        <v>0</v>
      </c>
      <c r="I2094" s="31">
        <f t="shared" si="1031"/>
        <v>0</v>
      </c>
      <c r="J2094" s="31">
        <f t="shared" si="1031"/>
        <v>0</v>
      </c>
      <c r="K2094" s="31">
        <f t="shared" si="1031"/>
        <v>0</v>
      </c>
      <c r="L2094" s="31">
        <f t="shared" si="1031"/>
        <v>0</v>
      </c>
      <c r="M2094" s="31">
        <f t="shared" si="1031"/>
        <v>0</v>
      </c>
      <c r="N2094" s="31">
        <f t="shared" si="1031"/>
        <v>0</v>
      </c>
      <c r="O2094" s="31">
        <f t="shared" si="1031"/>
        <v>0</v>
      </c>
      <c r="P2094" s="31">
        <f t="shared" si="1031"/>
        <v>0</v>
      </c>
      <c r="Q2094" s="31">
        <f t="shared" si="1031"/>
        <v>0</v>
      </c>
      <c r="R2094" s="31">
        <f t="shared" si="1032"/>
        <v>0</v>
      </c>
      <c r="S2094" s="31">
        <f t="shared" si="1032"/>
        <v>0</v>
      </c>
      <c r="T2094" s="31">
        <f t="shared" si="1032"/>
        <v>0</v>
      </c>
      <c r="U2094" s="31">
        <f t="shared" si="1032"/>
        <v>0</v>
      </c>
      <c r="V2094" s="31">
        <f t="shared" si="1032"/>
        <v>0</v>
      </c>
      <c r="W2094" s="31">
        <f t="shared" si="1032"/>
        <v>0</v>
      </c>
      <c r="X2094" s="31">
        <f t="shared" si="1032"/>
        <v>0</v>
      </c>
      <c r="Y2094" s="31">
        <f t="shared" si="1032"/>
        <v>0</v>
      </c>
      <c r="Z2094" s="31">
        <f t="shared" si="1033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5">
      <c r="A2095" s="36" t="s">
        <v>37</v>
      </c>
      <c r="B2095" s="31">
        <f t="shared" si="1031"/>
        <v>0</v>
      </c>
      <c r="C2095" s="31">
        <f t="shared" si="1031"/>
        <v>0</v>
      </c>
      <c r="D2095" s="31">
        <f t="shared" si="1031"/>
        <v>0</v>
      </c>
      <c r="E2095" s="31">
        <f t="shared" si="1031"/>
        <v>0</v>
      </c>
      <c r="F2095" s="31">
        <f t="shared" si="1031"/>
        <v>0</v>
      </c>
      <c r="G2095" s="31">
        <f t="shared" si="1031"/>
        <v>0</v>
      </c>
      <c r="H2095" s="31">
        <f t="shared" si="1031"/>
        <v>0</v>
      </c>
      <c r="I2095" s="31">
        <f t="shared" si="1031"/>
        <v>0</v>
      </c>
      <c r="J2095" s="31">
        <f t="shared" si="1031"/>
        <v>0</v>
      </c>
      <c r="K2095" s="31">
        <f t="shared" si="1031"/>
        <v>0</v>
      </c>
      <c r="L2095" s="31">
        <f t="shared" si="1031"/>
        <v>0</v>
      </c>
      <c r="M2095" s="31">
        <f t="shared" si="1031"/>
        <v>0</v>
      </c>
      <c r="N2095" s="31">
        <f t="shared" si="1031"/>
        <v>0</v>
      </c>
      <c r="O2095" s="31">
        <f t="shared" si="1031"/>
        <v>0</v>
      </c>
      <c r="P2095" s="31">
        <f t="shared" si="1031"/>
        <v>0</v>
      </c>
      <c r="Q2095" s="31">
        <f t="shared" si="1031"/>
        <v>0</v>
      </c>
      <c r="R2095" s="31">
        <f t="shared" si="1032"/>
        <v>0</v>
      </c>
      <c r="S2095" s="31">
        <f t="shared" si="1032"/>
        <v>0</v>
      </c>
      <c r="T2095" s="31">
        <f t="shared" si="1032"/>
        <v>0</v>
      </c>
      <c r="U2095" s="31">
        <f t="shared" si="1032"/>
        <v>0</v>
      </c>
      <c r="V2095" s="31">
        <f t="shared" si="1032"/>
        <v>0</v>
      </c>
      <c r="W2095" s="31">
        <f t="shared" si="1032"/>
        <v>0</v>
      </c>
      <c r="X2095" s="31">
        <f t="shared" si="1032"/>
        <v>0</v>
      </c>
      <c r="Y2095" s="31">
        <f t="shared" si="1032"/>
        <v>0</v>
      </c>
      <c r="Z2095" s="31">
        <f t="shared" si="1033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34">SUM(B2092:B2095)</f>
        <v>0</v>
      </c>
      <c r="C2096" s="39">
        <f t="shared" si="1034"/>
        <v>0</v>
      </c>
      <c r="D2096" s="39">
        <f>SUM(D2092:D2095)</f>
        <v>0</v>
      </c>
      <c r="E2096" s="39">
        <f t="shared" ref="E2096:AA2096" si="1035">SUM(E2092:E2095)</f>
        <v>0</v>
      </c>
      <c r="F2096" s="39">
        <f t="shared" si="1035"/>
        <v>0</v>
      </c>
      <c r="G2096" s="39">
        <f t="shared" si="1035"/>
        <v>0</v>
      </c>
      <c r="H2096" s="39">
        <f t="shared" si="1035"/>
        <v>0</v>
      </c>
      <c r="I2096" s="39">
        <f t="shared" si="1035"/>
        <v>0</v>
      </c>
      <c r="J2096" s="39">
        <f t="shared" si="1035"/>
        <v>0</v>
      </c>
      <c r="K2096" s="39">
        <f t="shared" si="1035"/>
        <v>0</v>
      </c>
      <c r="L2096" s="39">
        <f t="shared" si="1035"/>
        <v>0</v>
      </c>
      <c r="M2096" s="39">
        <f t="shared" si="1035"/>
        <v>0</v>
      </c>
      <c r="N2096" s="39">
        <f t="shared" si="1035"/>
        <v>0</v>
      </c>
      <c r="O2096" s="39">
        <f t="shared" si="1035"/>
        <v>0</v>
      </c>
      <c r="P2096" s="39">
        <f t="shared" si="1035"/>
        <v>0</v>
      </c>
      <c r="Q2096" s="39">
        <f t="shared" si="1035"/>
        <v>0</v>
      </c>
      <c r="R2096" s="39">
        <f t="shared" si="1035"/>
        <v>0</v>
      </c>
      <c r="S2096" s="39">
        <f t="shared" si="1035"/>
        <v>0</v>
      </c>
      <c r="T2096" s="39">
        <f t="shared" si="1035"/>
        <v>0</v>
      </c>
      <c r="U2096" s="39">
        <f t="shared" si="1035"/>
        <v>0</v>
      </c>
      <c r="V2096" s="39">
        <f t="shared" si="1035"/>
        <v>0</v>
      </c>
      <c r="W2096" s="39">
        <f t="shared" si="1035"/>
        <v>0</v>
      </c>
      <c r="X2096" s="39">
        <f t="shared" si="1035"/>
        <v>0</v>
      </c>
      <c r="Y2096" s="39">
        <f t="shared" si="1035"/>
        <v>0</v>
      </c>
      <c r="Z2096" s="39">
        <f t="shared" si="1035"/>
        <v>0</v>
      </c>
      <c r="AA2096" s="39">
        <f t="shared" si="1035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36">B2107+B2117</f>
        <v>6678000</v>
      </c>
      <c r="C2097" s="31">
        <f t="shared" si="1036"/>
        <v>0</v>
      </c>
      <c r="D2097" s="31">
        <f t="shared" si="1036"/>
        <v>6678000</v>
      </c>
      <c r="E2097" s="31">
        <f t="shared" si="1036"/>
        <v>0</v>
      </c>
      <c r="F2097" s="31">
        <f t="shared" si="1036"/>
        <v>0</v>
      </c>
      <c r="G2097" s="31">
        <f t="shared" si="1036"/>
        <v>0</v>
      </c>
      <c r="H2097" s="31">
        <f t="shared" si="1036"/>
        <v>0</v>
      </c>
      <c r="I2097" s="31">
        <f t="shared" si="1036"/>
        <v>0</v>
      </c>
      <c r="J2097" s="31">
        <f t="shared" si="1036"/>
        <v>0</v>
      </c>
      <c r="K2097" s="31">
        <f t="shared" si="1036"/>
        <v>0</v>
      </c>
      <c r="L2097" s="31">
        <f t="shared" si="1036"/>
        <v>0</v>
      </c>
      <c r="M2097" s="31">
        <f t="shared" si="1036"/>
        <v>0</v>
      </c>
      <c r="N2097" s="31">
        <f t="shared" si="1036"/>
        <v>0</v>
      </c>
      <c r="O2097" s="31">
        <f t="shared" si="1036"/>
        <v>0</v>
      </c>
      <c r="P2097" s="31">
        <f t="shared" si="1036"/>
        <v>0</v>
      </c>
      <c r="Q2097" s="31">
        <f t="shared" si="1036"/>
        <v>0</v>
      </c>
      <c r="R2097" s="31">
        <f t="shared" si="1036"/>
        <v>0</v>
      </c>
      <c r="S2097" s="31">
        <f t="shared" si="1036"/>
        <v>0</v>
      </c>
      <c r="T2097" s="31">
        <f t="shared" si="1036"/>
        <v>0</v>
      </c>
      <c r="U2097" s="31">
        <f t="shared" si="1036"/>
        <v>0</v>
      </c>
      <c r="V2097" s="31">
        <f t="shared" si="1036"/>
        <v>0</v>
      </c>
      <c r="W2097" s="31">
        <f t="shared" si="1036"/>
        <v>0</v>
      </c>
      <c r="X2097" s="31">
        <f t="shared" si="1036"/>
        <v>0</v>
      </c>
      <c r="Y2097" s="31">
        <f t="shared" si="1036"/>
        <v>0</v>
      </c>
      <c r="Z2097" s="31">
        <f t="shared" ref="Z2097" si="1037">SUM(M2097:Y2097)</f>
        <v>0</v>
      </c>
      <c r="AA2097" s="31">
        <f>D2097-Z2097</f>
        <v>6678000</v>
      </c>
      <c r="AB2097" s="37">
        <f>Z2097/D2097</f>
        <v>0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38">B2097+B2096</f>
        <v>6678000</v>
      </c>
      <c r="C2098" s="39">
        <f t="shared" si="1038"/>
        <v>0</v>
      </c>
      <c r="D2098" s="39">
        <f>D2097+D2096</f>
        <v>6678000</v>
      </c>
      <c r="E2098" s="39">
        <f t="shared" ref="E2098:AA2098" si="1039">E2097+E2096</f>
        <v>0</v>
      </c>
      <c r="F2098" s="39">
        <f t="shared" si="1039"/>
        <v>0</v>
      </c>
      <c r="G2098" s="39">
        <f t="shared" si="1039"/>
        <v>0</v>
      </c>
      <c r="H2098" s="39">
        <f t="shared" si="1039"/>
        <v>0</v>
      </c>
      <c r="I2098" s="39">
        <f t="shared" si="1039"/>
        <v>0</v>
      </c>
      <c r="J2098" s="39">
        <f t="shared" si="1039"/>
        <v>0</v>
      </c>
      <c r="K2098" s="39">
        <f t="shared" si="1039"/>
        <v>0</v>
      </c>
      <c r="L2098" s="39">
        <f t="shared" si="1039"/>
        <v>0</v>
      </c>
      <c r="M2098" s="39">
        <f t="shared" si="1039"/>
        <v>0</v>
      </c>
      <c r="N2098" s="39">
        <f t="shared" si="1039"/>
        <v>0</v>
      </c>
      <c r="O2098" s="39">
        <f t="shared" si="1039"/>
        <v>0</v>
      </c>
      <c r="P2098" s="39">
        <f t="shared" si="1039"/>
        <v>0</v>
      </c>
      <c r="Q2098" s="39">
        <f t="shared" si="1039"/>
        <v>0</v>
      </c>
      <c r="R2098" s="39">
        <f t="shared" si="1039"/>
        <v>0</v>
      </c>
      <c r="S2098" s="39">
        <f t="shared" si="1039"/>
        <v>0</v>
      </c>
      <c r="T2098" s="39">
        <f t="shared" si="1039"/>
        <v>0</v>
      </c>
      <c r="U2098" s="39">
        <f t="shared" si="1039"/>
        <v>0</v>
      </c>
      <c r="V2098" s="39">
        <f t="shared" si="1039"/>
        <v>0</v>
      </c>
      <c r="W2098" s="39">
        <f t="shared" si="1039"/>
        <v>0</v>
      </c>
      <c r="X2098" s="39">
        <f t="shared" si="1039"/>
        <v>0</v>
      </c>
      <c r="Y2098" s="39">
        <f t="shared" si="1039"/>
        <v>0</v>
      </c>
      <c r="Z2098" s="39">
        <f t="shared" si="1039"/>
        <v>0</v>
      </c>
      <c r="AA2098" s="39">
        <f t="shared" si="1039"/>
        <v>6678000</v>
      </c>
      <c r="AB2098" s="40">
        <f>Z2098/D2098</f>
        <v>0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3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5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5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40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5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0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5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0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41">SUM(B2102:B2105)</f>
        <v>0</v>
      </c>
      <c r="C2106" s="39">
        <f t="shared" si="1041"/>
        <v>0</v>
      </c>
      <c r="D2106" s="39">
        <f>SUM(D2102:D2105)</f>
        <v>0</v>
      </c>
      <c r="E2106" s="39">
        <f t="shared" ref="E2106:AA2106" si="1042">SUM(E2102:E2105)</f>
        <v>0</v>
      </c>
      <c r="F2106" s="39">
        <f t="shared" si="1042"/>
        <v>0</v>
      </c>
      <c r="G2106" s="39">
        <f t="shared" si="1042"/>
        <v>0</v>
      </c>
      <c r="H2106" s="39">
        <f t="shared" si="1042"/>
        <v>0</v>
      </c>
      <c r="I2106" s="39">
        <f t="shared" si="1042"/>
        <v>0</v>
      </c>
      <c r="J2106" s="39">
        <f t="shared" si="1042"/>
        <v>0</v>
      </c>
      <c r="K2106" s="39">
        <f t="shared" si="1042"/>
        <v>0</v>
      </c>
      <c r="L2106" s="39">
        <f t="shared" si="1042"/>
        <v>0</v>
      </c>
      <c r="M2106" s="39">
        <f t="shared" si="1042"/>
        <v>0</v>
      </c>
      <c r="N2106" s="39">
        <f t="shared" si="1042"/>
        <v>0</v>
      </c>
      <c r="O2106" s="39">
        <f t="shared" si="1042"/>
        <v>0</v>
      </c>
      <c r="P2106" s="39">
        <f t="shared" si="1042"/>
        <v>0</v>
      </c>
      <c r="Q2106" s="39">
        <f t="shared" si="1042"/>
        <v>0</v>
      </c>
      <c r="R2106" s="39">
        <f t="shared" si="1042"/>
        <v>0</v>
      </c>
      <c r="S2106" s="39">
        <f t="shared" si="1042"/>
        <v>0</v>
      </c>
      <c r="T2106" s="39">
        <f t="shared" si="1042"/>
        <v>0</v>
      </c>
      <c r="U2106" s="39">
        <f t="shared" si="1042"/>
        <v>0</v>
      </c>
      <c r="V2106" s="39">
        <f t="shared" si="1042"/>
        <v>0</v>
      </c>
      <c r="W2106" s="39">
        <f t="shared" si="1042"/>
        <v>0</v>
      </c>
      <c r="X2106" s="39">
        <f t="shared" si="1042"/>
        <v>0</v>
      </c>
      <c r="Y2106" s="39">
        <f t="shared" si="1042"/>
        <v>0</v>
      </c>
      <c r="Z2106" s="39">
        <f t="shared" si="1042"/>
        <v>0</v>
      </c>
      <c r="AA2106" s="39">
        <f t="shared" si="1042"/>
        <v>0</v>
      </c>
      <c r="AB2106" s="40"/>
      <c r="AC2106" s="32"/>
    </row>
    <row r="2107" spans="1:29" s="33" customFormat="1" ht="26.4" customHeight="1" x14ac:dyDescent="0.25">
      <c r="A2107" s="41" t="s">
        <v>39</v>
      </c>
      <c r="B2107" s="31">
        <f>[1]consoCURRENT!E43069</f>
        <v>6678000</v>
      </c>
      <c r="C2107" s="31">
        <f>[1]consoCURRENT!F43069</f>
        <v>0</v>
      </c>
      <c r="D2107" s="31">
        <f>[1]consoCURRENT!E43069</f>
        <v>6678000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40"/>
        <v>0</v>
      </c>
      <c r="AA2107" s="31">
        <f>D2107-Z2107</f>
        <v>6678000</v>
      </c>
      <c r="AB2107" s="37">
        <f>Z2107/D2107</f>
        <v>0</v>
      </c>
      <c r="AC2107" s="32"/>
    </row>
    <row r="2108" spans="1:29" s="33" customFormat="1" ht="26.4" customHeight="1" x14ac:dyDescent="0.25">
      <c r="A2108" s="38" t="s">
        <v>40</v>
      </c>
      <c r="B2108" s="39">
        <f t="shared" ref="B2108:C2108" si="1043">B2107+B2106</f>
        <v>6678000</v>
      </c>
      <c r="C2108" s="39">
        <f t="shared" si="1043"/>
        <v>0</v>
      </c>
      <c r="D2108" s="39">
        <f>D2107+D2106</f>
        <v>6678000</v>
      </c>
      <c r="E2108" s="39">
        <f t="shared" ref="E2108:AA2108" si="1044">E2107+E2106</f>
        <v>0</v>
      </c>
      <c r="F2108" s="39">
        <f t="shared" si="1044"/>
        <v>0</v>
      </c>
      <c r="G2108" s="39">
        <f t="shared" si="1044"/>
        <v>0</v>
      </c>
      <c r="H2108" s="39">
        <f t="shared" si="1044"/>
        <v>0</v>
      </c>
      <c r="I2108" s="39">
        <f t="shared" si="1044"/>
        <v>0</v>
      </c>
      <c r="J2108" s="39">
        <f t="shared" si="1044"/>
        <v>0</v>
      </c>
      <c r="K2108" s="39">
        <f t="shared" si="1044"/>
        <v>0</v>
      </c>
      <c r="L2108" s="39">
        <f t="shared" si="1044"/>
        <v>0</v>
      </c>
      <c r="M2108" s="39">
        <f t="shared" si="1044"/>
        <v>0</v>
      </c>
      <c r="N2108" s="39">
        <f t="shared" si="1044"/>
        <v>0</v>
      </c>
      <c r="O2108" s="39">
        <f t="shared" si="1044"/>
        <v>0</v>
      </c>
      <c r="P2108" s="39">
        <f t="shared" si="1044"/>
        <v>0</v>
      </c>
      <c r="Q2108" s="39">
        <f t="shared" si="1044"/>
        <v>0</v>
      </c>
      <c r="R2108" s="39">
        <f t="shared" si="1044"/>
        <v>0</v>
      </c>
      <c r="S2108" s="39">
        <f t="shared" si="1044"/>
        <v>0</v>
      </c>
      <c r="T2108" s="39">
        <f t="shared" si="1044"/>
        <v>0</v>
      </c>
      <c r="U2108" s="39">
        <f t="shared" si="1044"/>
        <v>0</v>
      </c>
      <c r="V2108" s="39">
        <f t="shared" si="1044"/>
        <v>0</v>
      </c>
      <c r="W2108" s="39">
        <f t="shared" si="1044"/>
        <v>0</v>
      </c>
      <c r="X2108" s="39">
        <f t="shared" si="1044"/>
        <v>0</v>
      </c>
      <c r="Y2108" s="39">
        <f t="shared" si="1044"/>
        <v>0</v>
      </c>
      <c r="Z2108" s="39">
        <f t="shared" si="1044"/>
        <v>0</v>
      </c>
      <c r="AA2108" s="39">
        <f t="shared" si="1044"/>
        <v>6678000</v>
      </c>
      <c r="AB2108" s="40">
        <f>Z2108/D2108</f>
        <v>0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3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5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5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45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5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45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5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45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46">SUM(B2112:B2115)</f>
        <v>0</v>
      </c>
      <c r="C2116" s="39">
        <f t="shared" si="1046"/>
        <v>0</v>
      </c>
      <c r="D2116" s="39">
        <f>SUM(D2112:D2115)</f>
        <v>0</v>
      </c>
      <c r="E2116" s="39">
        <f t="shared" ref="E2116:AA2116" si="1047">SUM(E2112:E2115)</f>
        <v>0</v>
      </c>
      <c r="F2116" s="39">
        <f t="shared" si="1047"/>
        <v>0</v>
      </c>
      <c r="G2116" s="39">
        <f t="shared" si="1047"/>
        <v>0</v>
      </c>
      <c r="H2116" s="39">
        <f t="shared" si="1047"/>
        <v>0</v>
      </c>
      <c r="I2116" s="39">
        <f t="shared" si="1047"/>
        <v>0</v>
      </c>
      <c r="J2116" s="39">
        <f t="shared" si="1047"/>
        <v>0</v>
      </c>
      <c r="K2116" s="39">
        <f t="shared" si="1047"/>
        <v>0</v>
      </c>
      <c r="L2116" s="39">
        <f t="shared" si="1047"/>
        <v>0</v>
      </c>
      <c r="M2116" s="39">
        <f t="shared" si="1047"/>
        <v>0</v>
      </c>
      <c r="N2116" s="39">
        <f t="shared" si="1047"/>
        <v>0</v>
      </c>
      <c r="O2116" s="39">
        <f t="shared" si="1047"/>
        <v>0</v>
      </c>
      <c r="P2116" s="39">
        <f t="shared" si="1047"/>
        <v>0</v>
      </c>
      <c r="Q2116" s="39">
        <f t="shared" si="1047"/>
        <v>0</v>
      </c>
      <c r="R2116" s="39">
        <f t="shared" si="1047"/>
        <v>0</v>
      </c>
      <c r="S2116" s="39">
        <f t="shared" si="1047"/>
        <v>0</v>
      </c>
      <c r="T2116" s="39">
        <f t="shared" si="1047"/>
        <v>0</v>
      </c>
      <c r="U2116" s="39">
        <f t="shared" si="1047"/>
        <v>0</v>
      </c>
      <c r="V2116" s="39">
        <f t="shared" si="1047"/>
        <v>0</v>
      </c>
      <c r="W2116" s="39">
        <f t="shared" si="1047"/>
        <v>0</v>
      </c>
      <c r="X2116" s="39">
        <f t="shared" si="1047"/>
        <v>0</v>
      </c>
      <c r="Y2116" s="39">
        <f t="shared" si="1047"/>
        <v>0</v>
      </c>
      <c r="Z2116" s="39">
        <f t="shared" si="1047"/>
        <v>0</v>
      </c>
      <c r="AA2116" s="39">
        <f t="shared" si="1047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48">B2117+B2116</f>
        <v>0</v>
      </c>
      <c r="C2118" s="39">
        <f t="shared" si="1048"/>
        <v>0</v>
      </c>
      <c r="D2118" s="39">
        <f>D2117+D2116</f>
        <v>0</v>
      </c>
      <c r="E2118" s="39">
        <f t="shared" ref="E2118:AA2118" si="1049">E2117+E2116</f>
        <v>0</v>
      </c>
      <c r="F2118" s="39">
        <f t="shared" si="1049"/>
        <v>0</v>
      </c>
      <c r="G2118" s="39">
        <f t="shared" si="1049"/>
        <v>0</v>
      </c>
      <c r="H2118" s="39">
        <f t="shared" si="1049"/>
        <v>0</v>
      </c>
      <c r="I2118" s="39">
        <f t="shared" si="1049"/>
        <v>0</v>
      </c>
      <c r="J2118" s="39">
        <f t="shared" si="1049"/>
        <v>0</v>
      </c>
      <c r="K2118" s="39">
        <f t="shared" si="1049"/>
        <v>0</v>
      </c>
      <c r="L2118" s="39">
        <f t="shared" si="1049"/>
        <v>0</v>
      </c>
      <c r="M2118" s="39">
        <f t="shared" si="1049"/>
        <v>0</v>
      </c>
      <c r="N2118" s="39">
        <f t="shared" si="1049"/>
        <v>0</v>
      </c>
      <c r="O2118" s="39">
        <f t="shared" si="1049"/>
        <v>0</v>
      </c>
      <c r="P2118" s="39">
        <f t="shared" si="1049"/>
        <v>0</v>
      </c>
      <c r="Q2118" s="39">
        <f t="shared" si="1049"/>
        <v>0</v>
      </c>
      <c r="R2118" s="39">
        <f t="shared" si="1049"/>
        <v>0</v>
      </c>
      <c r="S2118" s="39">
        <f t="shared" si="1049"/>
        <v>0</v>
      </c>
      <c r="T2118" s="39">
        <f t="shared" si="1049"/>
        <v>0</v>
      </c>
      <c r="U2118" s="39">
        <f t="shared" si="1049"/>
        <v>0</v>
      </c>
      <c r="V2118" s="39">
        <f t="shared" si="1049"/>
        <v>0</v>
      </c>
      <c r="W2118" s="39">
        <f t="shared" si="1049"/>
        <v>0</v>
      </c>
      <c r="X2118" s="39">
        <f t="shared" si="1049"/>
        <v>0</v>
      </c>
      <c r="Y2118" s="39">
        <f t="shared" si="1049"/>
        <v>0</v>
      </c>
      <c r="Z2118" s="39">
        <f t="shared" si="1049"/>
        <v>0</v>
      </c>
      <c r="AA2118" s="39">
        <f t="shared" si="1049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3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5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5">
      <c r="A2123" s="36" t="s">
        <v>35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50">SUM(M2123:Y2123)</f>
        <v>57881343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5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5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5" hidden="1" customHeight="1" x14ac:dyDescent="0.25">
      <c r="A2126" s="38" t="s">
        <v>38</v>
      </c>
      <c r="B2126" s="39">
        <f t="shared" ref="B2126:C2126" si="1051">SUM(B2122:B2125)</f>
        <v>57881343</v>
      </c>
      <c r="C2126" s="39">
        <f t="shared" si="1051"/>
        <v>0</v>
      </c>
      <c r="D2126" s="39">
        <f>SUM(D2122:D2125)</f>
        <v>57881343</v>
      </c>
      <c r="E2126" s="39">
        <f t="shared" ref="E2126:AA2126" si="1052">SUM(E2122:E2125)</f>
        <v>57881343</v>
      </c>
      <c r="F2126" s="39">
        <f t="shared" si="1052"/>
        <v>0</v>
      </c>
      <c r="G2126" s="39">
        <f t="shared" si="1052"/>
        <v>0</v>
      </c>
      <c r="H2126" s="39">
        <f t="shared" si="1052"/>
        <v>0</v>
      </c>
      <c r="I2126" s="39">
        <f t="shared" si="1052"/>
        <v>0</v>
      </c>
      <c r="J2126" s="39">
        <f t="shared" si="1052"/>
        <v>0</v>
      </c>
      <c r="K2126" s="39">
        <f t="shared" si="1052"/>
        <v>0</v>
      </c>
      <c r="L2126" s="39">
        <f t="shared" si="1052"/>
        <v>0</v>
      </c>
      <c r="M2126" s="39">
        <f t="shared" si="1052"/>
        <v>0</v>
      </c>
      <c r="N2126" s="39">
        <f t="shared" si="1052"/>
        <v>0</v>
      </c>
      <c r="O2126" s="39">
        <f t="shared" si="1052"/>
        <v>57881343</v>
      </c>
      <c r="P2126" s="39">
        <f t="shared" si="1052"/>
        <v>0</v>
      </c>
      <c r="Q2126" s="39">
        <f t="shared" si="1052"/>
        <v>0</v>
      </c>
      <c r="R2126" s="39">
        <f t="shared" si="1052"/>
        <v>0</v>
      </c>
      <c r="S2126" s="39">
        <f t="shared" si="1052"/>
        <v>0</v>
      </c>
      <c r="T2126" s="39">
        <f t="shared" si="1052"/>
        <v>0</v>
      </c>
      <c r="U2126" s="39">
        <f t="shared" si="1052"/>
        <v>0</v>
      </c>
      <c r="V2126" s="39">
        <f t="shared" si="1052"/>
        <v>0</v>
      </c>
      <c r="W2126" s="39">
        <f t="shared" si="1052"/>
        <v>0</v>
      </c>
      <c r="X2126" s="39">
        <f t="shared" si="1052"/>
        <v>0</v>
      </c>
      <c r="Y2126" s="39">
        <f t="shared" si="1052"/>
        <v>0</v>
      </c>
      <c r="Z2126" s="39">
        <f t="shared" si="1052"/>
        <v>57881343</v>
      </c>
      <c r="AA2126" s="39">
        <f t="shared" si="1052"/>
        <v>0</v>
      </c>
      <c r="AB2126" s="40">
        <f>Z2126/D2126</f>
        <v>1</v>
      </c>
      <c r="AC2126" s="32"/>
    </row>
    <row r="2127" spans="1:29" s="33" customFormat="1" ht="18" hidden="1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" customHeight="1" x14ac:dyDescent="0.25">
      <c r="A2128" s="38" t="s">
        <v>40</v>
      </c>
      <c r="B2128" s="39">
        <f t="shared" ref="B2128:C2128" si="1053">B2127+B2126</f>
        <v>57881343</v>
      </c>
      <c r="C2128" s="39">
        <f t="shared" si="1053"/>
        <v>0</v>
      </c>
      <c r="D2128" s="39">
        <f>D2127+D2126</f>
        <v>57881343</v>
      </c>
      <c r="E2128" s="39">
        <f t="shared" ref="E2128:AA2128" si="1054">E2127+E2126</f>
        <v>57881343</v>
      </c>
      <c r="F2128" s="39">
        <f t="shared" si="1054"/>
        <v>0</v>
      </c>
      <c r="G2128" s="39">
        <f t="shared" si="1054"/>
        <v>0</v>
      </c>
      <c r="H2128" s="39">
        <f t="shared" si="1054"/>
        <v>0</v>
      </c>
      <c r="I2128" s="39">
        <f t="shared" si="1054"/>
        <v>0</v>
      </c>
      <c r="J2128" s="39">
        <f t="shared" si="1054"/>
        <v>0</v>
      </c>
      <c r="K2128" s="39">
        <f t="shared" si="1054"/>
        <v>0</v>
      </c>
      <c r="L2128" s="39">
        <f t="shared" si="1054"/>
        <v>0</v>
      </c>
      <c r="M2128" s="39">
        <f t="shared" si="1054"/>
        <v>0</v>
      </c>
      <c r="N2128" s="39">
        <f t="shared" si="1054"/>
        <v>0</v>
      </c>
      <c r="O2128" s="39">
        <f t="shared" si="1054"/>
        <v>57881343</v>
      </c>
      <c r="P2128" s="39">
        <f t="shared" si="1054"/>
        <v>0</v>
      </c>
      <c r="Q2128" s="39">
        <f t="shared" si="1054"/>
        <v>0</v>
      </c>
      <c r="R2128" s="39">
        <f t="shared" si="1054"/>
        <v>0</v>
      </c>
      <c r="S2128" s="39">
        <f t="shared" si="1054"/>
        <v>0</v>
      </c>
      <c r="T2128" s="39">
        <f t="shared" si="1054"/>
        <v>0</v>
      </c>
      <c r="U2128" s="39">
        <f t="shared" si="1054"/>
        <v>0</v>
      </c>
      <c r="V2128" s="39">
        <f t="shared" si="1054"/>
        <v>0</v>
      </c>
      <c r="W2128" s="39">
        <f t="shared" si="1054"/>
        <v>0</v>
      </c>
      <c r="X2128" s="39">
        <f t="shared" si="1054"/>
        <v>0</v>
      </c>
      <c r="Y2128" s="39">
        <f t="shared" si="1054"/>
        <v>0</v>
      </c>
      <c r="Z2128" s="39">
        <f t="shared" si="1054"/>
        <v>57881343</v>
      </c>
      <c r="AA2128" s="39">
        <f t="shared" si="1054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3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5">
      <c r="A2132" s="36" t="s">
        <v>34</v>
      </c>
      <c r="B2132" s="31">
        <f t="shared" ref="B2132:Q2135" si="1055">B2122+B2092</f>
        <v>0</v>
      </c>
      <c r="C2132" s="31">
        <f t="shared" si="1055"/>
        <v>0</v>
      </c>
      <c r="D2132" s="31">
        <f>D2122+D2092</f>
        <v>0</v>
      </c>
      <c r="E2132" s="31">
        <f t="shared" ref="E2132:Y2135" si="1056">E2122+E2092</f>
        <v>0</v>
      </c>
      <c r="F2132" s="31">
        <f t="shared" si="1056"/>
        <v>0</v>
      </c>
      <c r="G2132" s="31">
        <f t="shared" si="1056"/>
        <v>0</v>
      </c>
      <c r="H2132" s="31">
        <f t="shared" si="1056"/>
        <v>0</v>
      </c>
      <c r="I2132" s="31">
        <f t="shared" si="1056"/>
        <v>0</v>
      </c>
      <c r="J2132" s="31">
        <f t="shared" si="1056"/>
        <v>0</v>
      </c>
      <c r="K2132" s="31">
        <f t="shared" si="1056"/>
        <v>0</v>
      </c>
      <c r="L2132" s="31">
        <f t="shared" si="1056"/>
        <v>0</v>
      </c>
      <c r="M2132" s="31">
        <f t="shared" si="1056"/>
        <v>0</v>
      </c>
      <c r="N2132" s="31">
        <f t="shared" si="1056"/>
        <v>0</v>
      </c>
      <c r="O2132" s="31">
        <f t="shared" si="1056"/>
        <v>0</v>
      </c>
      <c r="P2132" s="31">
        <f t="shared" si="1056"/>
        <v>0</v>
      </c>
      <c r="Q2132" s="31">
        <f t="shared" si="1056"/>
        <v>0</v>
      </c>
      <c r="R2132" s="31">
        <f t="shared" si="1056"/>
        <v>0</v>
      </c>
      <c r="S2132" s="31">
        <f t="shared" si="1056"/>
        <v>0</v>
      </c>
      <c r="T2132" s="31">
        <f t="shared" si="1056"/>
        <v>0</v>
      </c>
      <c r="U2132" s="31">
        <f t="shared" si="1056"/>
        <v>0</v>
      </c>
      <c r="V2132" s="31">
        <f t="shared" si="1056"/>
        <v>0</v>
      </c>
      <c r="W2132" s="31">
        <f t="shared" si="1056"/>
        <v>0</v>
      </c>
      <c r="X2132" s="31">
        <f t="shared" si="1056"/>
        <v>0</v>
      </c>
      <c r="Y2132" s="31">
        <f t="shared" si="1056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5">
      <c r="A2133" s="36" t="s">
        <v>35</v>
      </c>
      <c r="B2133" s="31">
        <f t="shared" si="1055"/>
        <v>57881343</v>
      </c>
      <c r="C2133" s="31">
        <f t="shared" si="1055"/>
        <v>0</v>
      </c>
      <c r="D2133" s="31">
        <f t="shared" si="1055"/>
        <v>57881343</v>
      </c>
      <c r="E2133" s="31">
        <f t="shared" si="1055"/>
        <v>57881343</v>
      </c>
      <c r="F2133" s="31">
        <f t="shared" si="1055"/>
        <v>0</v>
      </c>
      <c r="G2133" s="31">
        <f t="shared" si="1055"/>
        <v>0</v>
      </c>
      <c r="H2133" s="31">
        <f t="shared" si="1055"/>
        <v>0</v>
      </c>
      <c r="I2133" s="31">
        <f t="shared" si="1055"/>
        <v>0</v>
      </c>
      <c r="J2133" s="31">
        <f t="shared" si="1055"/>
        <v>0</v>
      </c>
      <c r="K2133" s="31">
        <f t="shared" si="1055"/>
        <v>0</v>
      </c>
      <c r="L2133" s="31">
        <f t="shared" si="1055"/>
        <v>0</v>
      </c>
      <c r="M2133" s="31">
        <f t="shared" si="1055"/>
        <v>0</v>
      </c>
      <c r="N2133" s="31">
        <f t="shared" si="1055"/>
        <v>0</v>
      </c>
      <c r="O2133" s="31">
        <f t="shared" si="1055"/>
        <v>57881343</v>
      </c>
      <c r="P2133" s="31">
        <f t="shared" si="1055"/>
        <v>0</v>
      </c>
      <c r="Q2133" s="31">
        <f t="shared" si="1055"/>
        <v>0</v>
      </c>
      <c r="R2133" s="31">
        <f t="shared" si="1056"/>
        <v>0</v>
      </c>
      <c r="S2133" s="31">
        <f t="shared" si="1056"/>
        <v>0</v>
      </c>
      <c r="T2133" s="31">
        <f t="shared" si="1056"/>
        <v>0</v>
      </c>
      <c r="U2133" s="31">
        <f t="shared" si="1056"/>
        <v>0</v>
      </c>
      <c r="V2133" s="31">
        <f t="shared" si="1056"/>
        <v>0</v>
      </c>
      <c r="W2133" s="31">
        <f t="shared" si="1056"/>
        <v>0</v>
      </c>
      <c r="X2133" s="31">
        <f t="shared" si="1056"/>
        <v>0</v>
      </c>
      <c r="Y2133" s="31">
        <f t="shared" si="1056"/>
        <v>0</v>
      </c>
      <c r="Z2133" s="31">
        <f t="shared" ref="Z2133:Z2135" si="1057">SUM(M2133:Y2133)</f>
        <v>57881343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5">
      <c r="A2134" s="36" t="s">
        <v>36</v>
      </c>
      <c r="B2134" s="31">
        <f t="shared" si="1055"/>
        <v>0</v>
      </c>
      <c r="C2134" s="31">
        <f t="shared" si="1055"/>
        <v>0</v>
      </c>
      <c r="D2134" s="31">
        <f t="shared" si="1055"/>
        <v>0</v>
      </c>
      <c r="E2134" s="31">
        <f t="shared" si="1055"/>
        <v>0</v>
      </c>
      <c r="F2134" s="31">
        <f t="shared" si="1055"/>
        <v>0</v>
      </c>
      <c r="G2134" s="31">
        <f t="shared" si="1055"/>
        <v>0</v>
      </c>
      <c r="H2134" s="31">
        <f t="shared" si="1055"/>
        <v>0</v>
      </c>
      <c r="I2134" s="31">
        <f t="shared" si="1055"/>
        <v>0</v>
      </c>
      <c r="J2134" s="31">
        <f t="shared" si="1055"/>
        <v>0</v>
      </c>
      <c r="K2134" s="31">
        <f t="shared" si="1055"/>
        <v>0</v>
      </c>
      <c r="L2134" s="31">
        <f t="shared" si="1055"/>
        <v>0</v>
      </c>
      <c r="M2134" s="31">
        <f t="shared" si="1055"/>
        <v>0</v>
      </c>
      <c r="N2134" s="31">
        <f t="shared" si="1055"/>
        <v>0</v>
      </c>
      <c r="O2134" s="31">
        <f t="shared" si="1055"/>
        <v>0</v>
      </c>
      <c r="P2134" s="31">
        <f t="shared" si="1055"/>
        <v>0</v>
      </c>
      <c r="Q2134" s="31">
        <f t="shared" si="1055"/>
        <v>0</v>
      </c>
      <c r="R2134" s="31">
        <f t="shared" si="1056"/>
        <v>0</v>
      </c>
      <c r="S2134" s="31">
        <f t="shared" si="1056"/>
        <v>0</v>
      </c>
      <c r="T2134" s="31">
        <f t="shared" si="1056"/>
        <v>0</v>
      </c>
      <c r="U2134" s="31">
        <f t="shared" si="1056"/>
        <v>0</v>
      </c>
      <c r="V2134" s="31">
        <f t="shared" si="1056"/>
        <v>0</v>
      </c>
      <c r="W2134" s="31">
        <f t="shared" si="1056"/>
        <v>0</v>
      </c>
      <c r="X2134" s="31">
        <f t="shared" si="1056"/>
        <v>0</v>
      </c>
      <c r="Y2134" s="31">
        <f t="shared" si="1056"/>
        <v>0</v>
      </c>
      <c r="Z2134" s="31">
        <f t="shared" si="1057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5">
      <c r="A2135" s="36" t="s">
        <v>37</v>
      </c>
      <c r="B2135" s="31">
        <f t="shared" si="1055"/>
        <v>0</v>
      </c>
      <c r="C2135" s="31">
        <f t="shared" si="1055"/>
        <v>0</v>
      </c>
      <c r="D2135" s="31">
        <f t="shared" si="1055"/>
        <v>0</v>
      </c>
      <c r="E2135" s="31">
        <f t="shared" si="1055"/>
        <v>0</v>
      </c>
      <c r="F2135" s="31">
        <f t="shared" si="1055"/>
        <v>0</v>
      </c>
      <c r="G2135" s="31">
        <f t="shared" si="1055"/>
        <v>0</v>
      </c>
      <c r="H2135" s="31">
        <f t="shared" si="1055"/>
        <v>0</v>
      </c>
      <c r="I2135" s="31">
        <f t="shared" si="1055"/>
        <v>0</v>
      </c>
      <c r="J2135" s="31">
        <f t="shared" si="1055"/>
        <v>0</v>
      </c>
      <c r="K2135" s="31">
        <f t="shared" si="1055"/>
        <v>0</v>
      </c>
      <c r="L2135" s="31">
        <f t="shared" si="1055"/>
        <v>0</v>
      </c>
      <c r="M2135" s="31">
        <f t="shared" si="1055"/>
        <v>0</v>
      </c>
      <c r="N2135" s="31">
        <f t="shared" si="1055"/>
        <v>0</v>
      </c>
      <c r="O2135" s="31">
        <f t="shared" si="1055"/>
        <v>0</v>
      </c>
      <c r="P2135" s="31">
        <f t="shared" si="1055"/>
        <v>0</v>
      </c>
      <c r="Q2135" s="31">
        <f t="shared" si="1055"/>
        <v>0</v>
      </c>
      <c r="R2135" s="31">
        <f t="shared" si="1056"/>
        <v>0</v>
      </c>
      <c r="S2135" s="31">
        <f t="shared" si="1056"/>
        <v>0</v>
      </c>
      <c r="T2135" s="31">
        <f t="shared" si="1056"/>
        <v>0</v>
      </c>
      <c r="U2135" s="31">
        <f t="shared" si="1056"/>
        <v>0</v>
      </c>
      <c r="V2135" s="31">
        <f t="shared" si="1056"/>
        <v>0</v>
      </c>
      <c r="W2135" s="31">
        <f t="shared" si="1056"/>
        <v>0</v>
      </c>
      <c r="X2135" s="31">
        <f t="shared" si="1056"/>
        <v>0</v>
      </c>
      <c r="Y2135" s="31">
        <f t="shared" si="1056"/>
        <v>0</v>
      </c>
      <c r="Z2135" s="31">
        <f t="shared" si="1057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38</v>
      </c>
      <c r="B2136" s="39">
        <f t="shared" ref="B2136:C2136" si="1058">SUM(B2132:B2135)</f>
        <v>57881343</v>
      </c>
      <c r="C2136" s="39">
        <f t="shared" si="1058"/>
        <v>0</v>
      </c>
      <c r="D2136" s="39">
        <f>SUM(D2132:D2135)</f>
        <v>57881343</v>
      </c>
      <c r="E2136" s="39">
        <f t="shared" ref="E2136:AA2136" si="1059">SUM(E2132:E2135)</f>
        <v>57881343</v>
      </c>
      <c r="F2136" s="39">
        <f t="shared" si="1059"/>
        <v>0</v>
      </c>
      <c r="G2136" s="39">
        <f t="shared" si="1059"/>
        <v>0</v>
      </c>
      <c r="H2136" s="39">
        <f t="shared" si="1059"/>
        <v>0</v>
      </c>
      <c r="I2136" s="39">
        <f t="shared" si="1059"/>
        <v>0</v>
      </c>
      <c r="J2136" s="39">
        <f t="shared" si="1059"/>
        <v>0</v>
      </c>
      <c r="K2136" s="39">
        <f t="shared" si="1059"/>
        <v>0</v>
      </c>
      <c r="L2136" s="39">
        <f t="shared" si="1059"/>
        <v>0</v>
      </c>
      <c r="M2136" s="39">
        <f t="shared" si="1059"/>
        <v>0</v>
      </c>
      <c r="N2136" s="39">
        <f t="shared" si="1059"/>
        <v>0</v>
      </c>
      <c r="O2136" s="39">
        <f t="shared" si="1059"/>
        <v>57881343</v>
      </c>
      <c r="P2136" s="39">
        <f t="shared" si="1059"/>
        <v>0</v>
      </c>
      <c r="Q2136" s="39">
        <f t="shared" si="1059"/>
        <v>0</v>
      </c>
      <c r="R2136" s="39">
        <f t="shared" si="1059"/>
        <v>0</v>
      </c>
      <c r="S2136" s="39">
        <f t="shared" si="1059"/>
        <v>0</v>
      </c>
      <c r="T2136" s="39">
        <f t="shared" si="1059"/>
        <v>0</v>
      </c>
      <c r="U2136" s="39">
        <f t="shared" si="1059"/>
        <v>0</v>
      </c>
      <c r="V2136" s="39">
        <f t="shared" si="1059"/>
        <v>0</v>
      </c>
      <c r="W2136" s="39">
        <f t="shared" si="1059"/>
        <v>0</v>
      </c>
      <c r="X2136" s="39">
        <f t="shared" si="1059"/>
        <v>0</v>
      </c>
      <c r="Y2136" s="39">
        <f t="shared" si="1059"/>
        <v>0</v>
      </c>
      <c r="Z2136" s="39">
        <f t="shared" si="1059"/>
        <v>57881343</v>
      </c>
      <c r="AA2136" s="39">
        <f t="shared" si="1059"/>
        <v>0</v>
      </c>
      <c r="AB2136" s="40">
        <f>Z2136/D2136</f>
        <v>1</v>
      </c>
      <c r="AC2136" s="32"/>
    </row>
    <row r="2137" spans="1:29" s="33" customFormat="1" ht="23.4" hidden="1" customHeight="1" x14ac:dyDescent="0.25">
      <c r="A2137" s="41" t="s">
        <v>39</v>
      </c>
      <c r="B2137" s="31">
        <f t="shared" ref="B2137:Y2137" si="1060">B2127+B2097</f>
        <v>6678000</v>
      </c>
      <c r="C2137" s="31">
        <f t="shared" si="1060"/>
        <v>0</v>
      </c>
      <c r="D2137" s="31">
        <f t="shared" si="1060"/>
        <v>6678000</v>
      </c>
      <c r="E2137" s="31">
        <f t="shared" si="1060"/>
        <v>0</v>
      </c>
      <c r="F2137" s="31">
        <f t="shared" si="1060"/>
        <v>0</v>
      </c>
      <c r="G2137" s="31">
        <f t="shared" si="1060"/>
        <v>0</v>
      </c>
      <c r="H2137" s="31">
        <f t="shared" si="1060"/>
        <v>0</v>
      </c>
      <c r="I2137" s="31">
        <f t="shared" si="1060"/>
        <v>0</v>
      </c>
      <c r="J2137" s="31">
        <f t="shared" si="1060"/>
        <v>0</v>
      </c>
      <c r="K2137" s="31">
        <f t="shared" si="1060"/>
        <v>0</v>
      </c>
      <c r="L2137" s="31">
        <f t="shared" si="1060"/>
        <v>0</v>
      </c>
      <c r="M2137" s="31">
        <f t="shared" si="1060"/>
        <v>0</v>
      </c>
      <c r="N2137" s="31">
        <f t="shared" si="1060"/>
        <v>0</v>
      </c>
      <c r="O2137" s="31">
        <f t="shared" si="1060"/>
        <v>0</v>
      </c>
      <c r="P2137" s="31">
        <f t="shared" si="1060"/>
        <v>0</v>
      </c>
      <c r="Q2137" s="31">
        <f t="shared" si="1060"/>
        <v>0</v>
      </c>
      <c r="R2137" s="31">
        <f t="shared" si="1060"/>
        <v>0</v>
      </c>
      <c r="S2137" s="31">
        <f t="shared" si="1060"/>
        <v>0</v>
      </c>
      <c r="T2137" s="31">
        <f t="shared" si="1060"/>
        <v>0</v>
      </c>
      <c r="U2137" s="31">
        <f t="shared" si="1060"/>
        <v>0</v>
      </c>
      <c r="V2137" s="31">
        <f t="shared" si="1060"/>
        <v>0</v>
      </c>
      <c r="W2137" s="31">
        <f t="shared" si="1060"/>
        <v>0</v>
      </c>
      <c r="X2137" s="31">
        <f t="shared" si="1060"/>
        <v>0</v>
      </c>
      <c r="Y2137" s="31">
        <f t="shared" si="1060"/>
        <v>0</v>
      </c>
      <c r="Z2137" s="31">
        <f t="shared" ref="Z2137" si="1061">SUM(M2137:Y2137)</f>
        <v>0</v>
      </c>
      <c r="AA2137" s="31">
        <f>D2137-Z2137</f>
        <v>6678000</v>
      </c>
      <c r="AB2137" s="54">
        <f>Z2137/D2137</f>
        <v>0</v>
      </c>
      <c r="AC2137" s="32"/>
    </row>
    <row r="2138" spans="1:29" s="33" customFormat="1" ht="27.45" customHeight="1" x14ac:dyDescent="0.25">
      <c r="A2138" s="38" t="s">
        <v>40</v>
      </c>
      <c r="B2138" s="39">
        <f t="shared" ref="B2138:C2138" si="1062">B2137+B2136</f>
        <v>64559343</v>
      </c>
      <c r="C2138" s="39">
        <f t="shared" si="1062"/>
        <v>0</v>
      </c>
      <c r="D2138" s="39">
        <f>D2137+D2136</f>
        <v>64559343</v>
      </c>
      <c r="E2138" s="39">
        <f t="shared" ref="E2138:AA2138" si="1063">E2137+E2136</f>
        <v>57881343</v>
      </c>
      <c r="F2138" s="39">
        <f t="shared" si="1063"/>
        <v>0</v>
      </c>
      <c r="G2138" s="39">
        <f t="shared" si="1063"/>
        <v>0</v>
      </c>
      <c r="H2138" s="39">
        <f t="shared" si="1063"/>
        <v>0</v>
      </c>
      <c r="I2138" s="39">
        <f t="shared" si="1063"/>
        <v>0</v>
      </c>
      <c r="J2138" s="39">
        <f t="shared" si="1063"/>
        <v>0</v>
      </c>
      <c r="K2138" s="39">
        <f t="shared" si="1063"/>
        <v>0</v>
      </c>
      <c r="L2138" s="39">
        <f t="shared" si="1063"/>
        <v>0</v>
      </c>
      <c r="M2138" s="39">
        <f t="shared" si="1063"/>
        <v>0</v>
      </c>
      <c r="N2138" s="39">
        <f t="shared" si="1063"/>
        <v>0</v>
      </c>
      <c r="O2138" s="39">
        <f t="shared" si="1063"/>
        <v>57881343</v>
      </c>
      <c r="P2138" s="39">
        <f t="shared" si="1063"/>
        <v>0</v>
      </c>
      <c r="Q2138" s="39">
        <f t="shared" si="1063"/>
        <v>0</v>
      </c>
      <c r="R2138" s="39">
        <f t="shared" si="1063"/>
        <v>0</v>
      </c>
      <c r="S2138" s="39">
        <f t="shared" si="1063"/>
        <v>0</v>
      </c>
      <c r="T2138" s="39">
        <f t="shared" si="1063"/>
        <v>0</v>
      </c>
      <c r="U2138" s="39">
        <f t="shared" si="1063"/>
        <v>0</v>
      </c>
      <c r="V2138" s="39">
        <f t="shared" si="1063"/>
        <v>0</v>
      </c>
      <c r="W2138" s="39">
        <f t="shared" si="1063"/>
        <v>0</v>
      </c>
      <c r="X2138" s="39">
        <f t="shared" si="1063"/>
        <v>0</v>
      </c>
      <c r="Y2138" s="39">
        <f t="shared" si="1063"/>
        <v>0</v>
      </c>
      <c r="Z2138" s="39">
        <f t="shared" si="1063"/>
        <v>57881343</v>
      </c>
      <c r="AA2138" s="39">
        <f t="shared" si="1063"/>
        <v>6678000</v>
      </c>
      <c r="AB2138" s="40">
        <f>Z2138/D2138</f>
        <v>0.89656028562744206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399999999999999" customHeight="1" x14ac:dyDescent="0.25">
      <c r="A2141" s="66" t="s">
        <v>121</v>
      </c>
      <c r="B2141" s="68"/>
      <c r="C2141" s="68"/>
      <c r="D2141" s="68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66"/>
      <c r="B2142" s="68"/>
      <c r="C2142" s="68"/>
      <c r="D2142" s="68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5">
      <c r="A2143" s="53"/>
      <c r="B2143" s="68"/>
      <c r="C2143" s="68"/>
      <c r="D2143" s="68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3">
      <c r="A2144" s="46" t="s">
        <v>122</v>
      </c>
      <c r="B2144" s="62"/>
      <c r="C2144" s="62"/>
      <c r="D2144" s="62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5">
      <c r="A2145" s="36" t="s">
        <v>34</v>
      </c>
      <c r="B2145" s="31">
        <f t="shared" ref="B2145:Q2150" si="1064">B2155+B2165+B2175+B2185+B2195+B2205+B2215+B2225+B2235+B2245</f>
        <v>65557000</v>
      </c>
      <c r="C2145" s="31">
        <f t="shared" si="1064"/>
        <v>0</v>
      </c>
      <c r="D2145" s="31">
        <f>D2155+D2165+D2175+D2185+D2195+D2205+D2215+D2225+D2235+D2245</f>
        <v>65557000</v>
      </c>
      <c r="E2145" s="31">
        <f t="shared" ref="E2145:Y2150" si="1065">E2155+E2165+E2175+E2185+E2195+E2205+E2215+E2225+E2235+E2245</f>
        <v>138659.81</v>
      </c>
      <c r="F2145" s="31">
        <f t="shared" si="1065"/>
        <v>0</v>
      </c>
      <c r="G2145" s="31">
        <f t="shared" si="1065"/>
        <v>0</v>
      </c>
      <c r="H2145" s="31">
        <f t="shared" si="1065"/>
        <v>0</v>
      </c>
      <c r="I2145" s="31">
        <f t="shared" si="1065"/>
        <v>0</v>
      </c>
      <c r="J2145" s="31">
        <f t="shared" si="1065"/>
        <v>0</v>
      </c>
      <c r="K2145" s="31">
        <f t="shared" si="1065"/>
        <v>0</v>
      </c>
      <c r="L2145" s="31">
        <f t="shared" si="1065"/>
        <v>0</v>
      </c>
      <c r="M2145" s="31">
        <f t="shared" si="1065"/>
        <v>0</v>
      </c>
      <c r="N2145" s="31">
        <f t="shared" si="1065"/>
        <v>0</v>
      </c>
      <c r="O2145" s="31">
        <f t="shared" si="1065"/>
        <v>0</v>
      </c>
      <c r="P2145" s="31">
        <f t="shared" si="1065"/>
        <v>138659.81</v>
      </c>
      <c r="Q2145" s="31">
        <f t="shared" si="1065"/>
        <v>0</v>
      </c>
      <c r="R2145" s="31">
        <f t="shared" si="1065"/>
        <v>0</v>
      </c>
      <c r="S2145" s="31">
        <f t="shared" si="1065"/>
        <v>0</v>
      </c>
      <c r="T2145" s="31">
        <f t="shared" si="1065"/>
        <v>0</v>
      </c>
      <c r="U2145" s="31">
        <f t="shared" si="1065"/>
        <v>0</v>
      </c>
      <c r="V2145" s="31">
        <f t="shared" si="1065"/>
        <v>0</v>
      </c>
      <c r="W2145" s="31">
        <f t="shared" si="1065"/>
        <v>0</v>
      </c>
      <c r="X2145" s="31">
        <f t="shared" si="1065"/>
        <v>0</v>
      </c>
      <c r="Y2145" s="31">
        <f t="shared" si="1065"/>
        <v>0</v>
      </c>
      <c r="Z2145" s="31">
        <f>SUM(M2145:Y2145)</f>
        <v>138659.81</v>
      </c>
      <c r="AA2145" s="31">
        <f>D2145-Z2145</f>
        <v>65418340.189999998</v>
      </c>
      <c r="AB2145" s="37">
        <f>Z2145/D2145</f>
        <v>2.1151030401025061E-3</v>
      </c>
      <c r="AC2145" s="32"/>
    </row>
    <row r="2146" spans="1:29" s="33" customFormat="1" ht="18" customHeight="1" x14ac:dyDescent="0.25">
      <c r="A2146" s="36" t="s">
        <v>35</v>
      </c>
      <c r="B2146" s="31">
        <f t="shared" si="1064"/>
        <v>0</v>
      </c>
      <c r="C2146" s="31">
        <f t="shared" si="1064"/>
        <v>0</v>
      </c>
      <c r="D2146" s="31">
        <f t="shared" si="1064"/>
        <v>0</v>
      </c>
      <c r="E2146" s="31">
        <f t="shared" si="1064"/>
        <v>0</v>
      </c>
      <c r="F2146" s="31">
        <f t="shared" si="1064"/>
        <v>0</v>
      </c>
      <c r="G2146" s="31">
        <f t="shared" si="1064"/>
        <v>0</v>
      </c>
      <c r="H2146" s="31">
        <f t="shared" si="1064"/>
        <v>0</v>
      </c>
      <c r="I2146" s="31">
        <f t="shared" si="1064"/>
        <v>0</v>
      </c>
      <c r="J2146" s="31">
        <f t="shared" si="1064"/>
        <v>0</v>
      </c>
      <c r="K2146" s="31">
        <f t="shared" si="1064"/>
        <v>0</v>
      </c>
      <c r="L2146" s="31">
        <f t="shared" si="1064"/>
        <v>0</v>
      </c>
      <c r="M2146" s="31">
        <f t="shared" si="1064"/>
        <v>0</v>
      </c>
      <c r="N2146" s="31">
        <f t="shared" si="1064"/>
        <v>0</v>
      </c>
      <c r="O2146" s="31">
        <f t="shared" si="1064"/>
        <v>0</v>
      </c>
      <c r="P2146" s="31">
        <f t="shared" si="1064"/>
        <v>0</v>
      </c>
      <c r="Q2146" s="31">
        <f t="shared" si="1064"/>
        <v>0</v>
      </c>
      <c r="R2146" s="31">
        <f t="shared" si="1065"/>
        <v>0</v>
      </c>
      <c r="S2146" s="31">
        <f t="shared" si="1065"/>
        <v>0</v>
      </c>
      <c r="T2146" s="31">
        <f t="shared" si="1065"/>
        <v>0</v>
      </c>
      <c r="U2146" s="31">
        <f t="shared" si="1065"/>
        <v>0</v>
      </c>
      <c r="V2146" s="31">
        <f t="shared" si="1065"/>
        <v>0</v>
      </c>
      <c r="W2146" s="31">
        <f t="shared" si="1065"/>
        <v>0</v>
      </c>
      <c r="X2146" s="31">
        <f t="shared" si="1065"/>
        <v>0</v>
      </c>
      <c r="Y2146" s="31">
        <f t="shared" si="1065"/>
        <v>0</v>
      </c>
      <c r="Z2146" s="31">
        <f t="shared" ref="Z2146:Z2148" si="1066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5">
      <c r="A2147" s="36" t="s">
        <v>36</v>
      </c>
      <c r="B2147" s="31">
        <f t="shared" si="1064"/>
        <v>0</v>
      </c>
      <c r="C2147" s="31">
        <f t="shared" si="1064"/>
        <v>0</v>
      </c>
      <c r="D2147" s="31">
        <f t="shared" si="1064"/>
        <v>0</v>
      </c>
      <c r="E2147" s="31">
        <f t="shared" si="1065"/>
        <v>0</v>
      </c>
      <c r="F2147" s="31">
        <f t="shared" si="1065"/>
        <v>0</v>
      </c>
      <c r="G2147" s="31">
        <f t="shared" si="1065"/>
        <v>0</v>
      </c>
      <c r="H2147" s="31">
        <f t="shared" si="1065"/>
        <v>0</v>
      </c>
      <c r="I2147" s="31">
        <f t="shared" si="1065"/>
        <v>0</v>
      </c>
      <c r="J2147" s="31">
        <f t="shared" si="1065"/>
        <v>0</v>
      </c>
      <c r="K2147" s="31">
        <f t="shared" si="1065"/>
        <v>0</v>
      </c>
      <c r="L2147" s="31">
        <f t="shared" si="1065"/>
        <v>0</v>
      </c>
      <c r="M2147" s="31">
        <f t="shared" si="1065"/>
        <v>0</v>
      </c>
      <c r="N2147" s="31">
        <f t="shared" si="1065"/>
        <v>0</v>
      </c>
      <c r="O2147" s="31">
        <f t="shared" si="1065"/>
        <v>0</v>
      </c>
      <c r="P2147" s="31">
        <f t="shared" si="1065"/>
        <v>0</v>
      </c>
      <c r="Q2147" s="31">
        <f t="shared" si="1065"/>
        <v>0</v>
      </c>
      <c r="R2147" s="31">
        <f t="shared" si="1065"/>
        <v>0</v>
      </c>
      <c r="S2147" s="31">
        <f t="shared" si="1065"/>
        <v>0</v>
      </c>
      <c r="T2147" s="31">
        <f t="shared" si="1065"/>
        <v>0</v>
      </c>
      <c r="U2147" s="31">
        <f t="shared" si="1065"/>
        <v>0</v>
      </c>
      <c r="V2147" s="31">
        <f t="shared" si="1065"/>
        <v>0</v>
      </c>
      <c r="W2147" s="31">
        <f t="shared" si="1065"/>
        <v>0</v>
      </c>
      <c r="X2147" s="31">
        <f t="shared" si="1065"/>
        <v>0</v>
      </c>
      <c r="Y2147" s="31">
        <f t="shared" si="1065"/>
        <v>0</v>
      </c>
      <c r="Z2147" s="31">
        <f t="shared" si="1066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6" t="s">
        <v>37</v>
      </c>
      <c r="B2148" s="31">
        <f t="shared" si="1064"/>
        <v>0</v>
      </c>
      <c r="C2148" s="31">
        <f t="shared" si="1064"/>
        <v>0</v>
      </c>
      <c r="D2148" s="31">
        <f t="shared" si="1064"/>
        <v>0</v>
      </c>
      <c r="E2148" s="31">
        <f t="shared" si="1065"/>
        <v>0</v>
      </c>
      <c r="F2148" s="31">
        <f t="shared" si="1065"/>
        <v>0</v>
      </c>
      <c r="G2148" s="31">
        <f t="shared" si="1065"/>
        <v>0</v>
      </c>
      <c r="H2148" s="31">
        <f t="shared" si="1065"/>
        <v>0</v>
      </c>
      <c r="I2148" s="31">
        <f t="shared" si="1065"/>
        <v>0</v>
      </c>
      <c r="J2148" s="31">
        <f t="shared" si="1065"/>
        <v>0</v>
      </c>
      <c r="K2148" s="31">
        <f t="shared" si="1065"/>
        <v>0</v>
      </c>
      <c r="L2148" s="31">
        <f t="shared" si="1065"/>
        <v>0</v>
      </c>
      <c r="M2148" s="31">
        <f t="shared" si="1065"/>
        <v>0</v>
      </c>
      <c r="N2148" s="31">
        <f t="shared" si="1065"/>
        <v>0</v>
      </c>
      <c r="O2148" s="31">
        <f t="shared" si="1065"/>
        <v>0</v>
      </c>
      <c r="P2148" s="31">
        <f t="shared" si="1065"/>
        <v>0</v>
      </c>
      <c r="Q2148" s="31">
        <f t="shared" si="1065"/>
        <v>0</v>
      </c>
      <c r="R2148" s="31">
        <f t="shared" si="1065"/>
        <v>0</v>
      </c>
      <c r="S2148" s="31">
        <f t="shared" si="1065"/>
        <v>0</v>
      </c>
      <c r="T2148" s="31">
        <f t="shared" si="1065"/>
        <v>0</v>
      </c>
      <c r="U2148" s="31">
        <f t="shared" si="1065"/>
        <v>0</v>
      </c>
      <c r="V2148" s="31">
        <f t="shared" si="1065"/>
        <v>0</v>
      </c>
      <c r="W2148" s="31">
        <f t="shared" si="1065"/>
        <v>0</v>
      </c>
      <c r="X2148" s="31">
        <f t="shared" si="1065"/>
        <v>0</v>
      </c>
      <c r="Y2148" s="31">
        <f t="shared" si="1065"/>
        <v>0</v>
      </c>
      <c r="Z2148" s="31">
        <f t="shared" si="1066"/>
        <v>0</v>
      </c>
      <c r="AA2148" s="31">
        <f>D2148-Z2148</f>
        <v>0</v>
      </c>
      <c r="AB2148" s="37"/>
      <c r="AC2148" s="32"/>
    </row>
    <row r="2149" spans="1:29" s="33" customFormat="1" ht="18" customHeight="1" x14ac:dyDescent="0.25">
      <c r="A2149" s="38" t="s">
        <v>38</v>
      </c>
      <c r="B2149" s="39">
        <f t="shared" ref="B2149:C2149" si="1067">SUM(B2145:B2148)</f>
        <v>65557000</v>
      </c>
      <c r="C2149" s="39">
        <f t="shared" si="1067"/>
        <v>0</v>
      </c>
      <c r="D2149" s="39">
        <f>SUM(D2145:D2148)</f>
        <v>65557000</v>
      </c>
      <c r="E2149" s="39">
        <f t="shared" ref="E2149:AA2149" si="1068">SUM(E2145:E2148)</f>
        <v>138659.81</v>
      </c>
      <c r="F2149" s="39">
        <f t="shared" si="1068"/>
        <v>0</v>
      </c>
      <c r="G2149" s="39">
        <f t="shared" si="1068"/>
        <v>0</v>
      </c>
      <c r="H2149" s="39">
        <f t="shared" si="1068"/>
        <v>0</v>
      </c>
      <c r="I2149" s="39">
        <f t="shared" si="1068"/>
        <v>0</v>
      </c>
      <c r="J2149" s="39">
        <f t="shared" si="1068"/>
        <v>0</v>
      </c>
      <c r="K2149" s="39">
        <f t="shared" si="1068"/>
        <v>0</v>
      </c>
      <c r="L2149" s="39">
        <f t="shared" si="1068"/>
        <v>0</v>
      </c>
      <c r="M2149" s="39">
        <f t="shared" si="1068"/>
        <v>0</v>
      </c>
      <c r="N2149" s="39">
        <f t="shared" si="1068"/>
        <v>0</v>
      </c>
      <c r="O2149" s="39">
        <f t="shared" si="1068"/>
        <v>0</v>
      </c>
      <c r="P2149" s="39">
        <f t="shared" si="1068"/>
        <v>138659.81</v>
      </c>
      <c r="Q2149" s="39">
        <f t="shared" si="1068"/>
        <v>0</v>
      </c>
      <c r="R2149" s="39">
        <f t="shared" si="1068"/>
        <v>0</v>
      </c>
      <c r="S2149" s="39">
        <f t="shared" si="1068"/>
        <v>0</v>
      </c>
      <c r="T2149" s="39">
        <f t="shared" si="1068"/>
        <v>0</v>
      </c>
      <c r="U2149" s="39">
        <f t="shared" si="1068"/>
        <v>0</v>
      </c>
      <c r="V2149" s="39">
        <f t="shared" si="1068"/>
        <v>0</v>
      </c>
      <c r="W2149" s="39">
        <f t="shared" si="1068"/>
        <v>0</v>
      </c>
      <c r="X2149" s="39">
        <f t="shared" si="1068"/>
        <v>0</v>
      </c>
      <c r="Y2149" s="39">
        <f t="shared" si="1068"/>
        <v>0</v>
      </c>
      <c r="Z2149" s="39">
        <f t="shared" si="1068"/>
        <v>138659.81</v>
      </c>
      <c r="AA2149" s="39">
        <f t="shared" si="1068"/>
        <v>65418340.189999998</v>
      </c>
      <c r="AB2149" s="40">
        <f>Z2149/D2149</f>
        <v>2.1151030401025061E-3</v>
      </c>
      <c r="AC2149" s="32"/>
    </row>
    <row r="2150" spans="1:29" s="33" customFormat="1" ht="18" customHeight="1" x14ac:dyDescent="0.25">
      <c r="A2150" s="41" t="s">
        <v>39</v>
      </c>
      <c r="B2150" s="31">
        <f t="shared" ref="B2150:C2150" si="1069">B2160+B2170+B2180+B2190+B2200+B2210+B2220+B2230+B2240+B2250</f>
        <v>0</v>
      </c>
      <c r="C2150" s="31">
        <f t="shared" si="1069"/>
        <v>0</v>
      </c>
      <c r="D2150" s="31">
        <f t="shared" si="1064"/>
        <v>0</v>
      </c>
      <c r="E2150" s="31">
        <f t="shared" si="1065"/>
        <v>0</v>
      </c>
      <c r="F2150" s="31">
        <f t="shared" si="1065"/>
        <v>0</v>
      </c>
      <c r="G2150" s="31">
        <f t="shared" si="1065"/>
        <v>0</v>
      </c>
      <c r="H2150" s="31">
        <f t="shared" si="1065"/>
        <v>0</v>
      </c>
      <c r="I2150" s="31">
        <f t="shared" si="1065"/>
        <v>0</v>
      </c>
      <c r="J2150" s="31">
        <f t="shared" si="1065"/>
        <v>0</v>
      </c>
      <c r="K2150" s="31">
        <f t="shared" si="1065"/>
        <v>0</v>
      </c>
      <c r="L2150" s="31">
        <f t="shared" si="1065"/>
        <v>0</v>
      </c>
      <c r="M2150" s="31">
        <f t="shared" si="1065"/>
        <v>0</v>
      </c>
      <c r="N2150" s="31">
        <f t="shared" si="1065"/>
        <v>0</v>
      </c>
      <c r="O2150" s="31">
        <f t="shared" si="1065"/>
        <v>0</v>
      </c>
      <c r="P2150" s="31">
        <f t="shared" si="1065"/>
        <v>0</v>
      </c>
      <c r="Q2150" s="31">
        <f t="shared" si="1065"/>
        <v>0</v>
      </c>
      <c r="R2150" s="31">
        <f t="shared" si="1065"/>
        <v>0</v>
      </c>
      <c r="S2150" s="31">
        <f t="shared" si="1065"/>
        <v>0</v>
      </c>
      <c r="T2150" s="31">
        <f t="shared" si="1065"/>
        <v>0</v>
      </c>
      <c r="U2150" s="31">
        <f t="shared" si="1065"/>
        <v>0</v>
      </c>
      <c r="V2150" s="31">
        <f t="shared" si="1065"/>
        <v>0</v>
      </c>
      <c r="W2150" s="31">
        <f t="shared" si="1065"/>
        <v>0</v>
      </c>
      <c r="X2150" s="31">
        <f t="shared" si="1065"/>
        <v>0</v>
      </c>
      <c r="Y2150" s="31">
        <f t="shared" si="1065"/>
        <v>0</v>
      </c>
      <c r="Z2150" s="31">
        <f t="shared" ref="Z2150" si="1070">SUM(M2150:Y2150)</f>
        <v>0</v>
      </c>
      <c r="AA2150" s="31">
        <f>D2150-Z2150</f>
        <v>0</v>
      </c>
      <c r="AB2150" s="37"/>
      <c r="AC2150" s="32"/>
    </row>
    <row r="2151" spans="1:29" s="33" customFormat="1" ht="26.4" customHeight="1" x14ac:dyDescent="0.25">
      <c r="A2151" s="38" t="s">
        <v>40</v>
      </c>
      <c r="B2151" s="39">
        <f t="shared" ref="B2151:C2151" si="1071">B2150+B2149</f>
        <v>65557000</v>
      </c>
      <c r="C2151" s="39">
        <f t="shared" si="1071"/>
        <v>0</v>
      </c>
      <c r="D2151" s="39">
        <f>D2150+D2149</f>
        <v>65557000</v>
      </c>
      <c r="E2151" s="39">
        <f t="shared" ref="E2151:AA2151" si="1072">E2150+E2149</f>
        <v>138659.81</v>
      </c>
      <c r="F2151" s="39">
        <f t="shared" si="1072"/>
        <v>0</v>
      </c>
      <c r="G2151" s="39">
        <f t="shared" si="1072"/>
        <v>0</v>
      </c>
      <c r="H2151" s="39">
        <f t="shared" si="1072"/>
        <v>0</v>
      </c>
      <c r="I2151" s="39">
        <f t="shared" si="1072"/>
        <v>0</v>
      </c>
      <c r="J2151" s="39">
        <f t="shared" si="1072"/>
        <v>0</v>
      </c>
      <c r="K2151" s="39">
        <f t="shared" si="1072"/>
        <v>0</v>
      </c>
      <c r="L2151" s="39">
        <f t="shared" si="1072"/>
        <v>0</v>
      </c>
      <c r="M2151" s="39">
        <f t="shared" si="1072"/>
        <v>0</v>
      </c>
      <c r="N2151" s="39">
        <f t="shared" si="1072"/>
        <v>0</v>
      </c>
      <c r="O2151" s="39">
        <f t="shared" si="1072"/>
        <v>0</v>
      </c>
      <c r="P2151" s="39">
        <f t="shared" si="1072"/>
        <v>138659.81</v>
      </c>
      <c r="Q2151" s="39">
        <f t="shared" si="1072"/>
        <v>0</v>
      </c>
      <c r="R2151" s="39">
        <f t="shared" si="1072"/>
        <v>0</v>
      </c>
      <c r="S2151" s="39">
        <f t="shared" si="1072"/>
        <v>0</v>
      </c>
      <c r="T2151" s="39">
        <f t="shared" si="1072"/>
        <v>0</v>
      </c>
      <c r="U2151" s="39">
        <f t="shared" si="1072"/>
        <v>0</v>
      </c>
      <c r="V2151" s="39">
        <f t="shared" si="1072"/>
        <v>0</v>
      </c>
      <c r="W2151" s="39">
        <f t="shared" si="1072"/>
        <v>0</v>
      </c>
      <c r="X2151" s="39">
        <f t="shared" si="1072"/>
        <v>0</v>
      </c>
      <c r="Y2151" s="39">
        <f t="shared" si="1072"/>
        <v>0</v>
      </c>
      <c r="Z2151" s="39">
        <f t="shared" si="1072"/>
        <v>138659.81</v>
      </c>
      <c r="AA2151" s="39">
        <f t="shared" si="1072"/>
        <v>65418340.189999998</v>
      </c>
      <c r="AB2151" s="40">
        <f>Z2151/D2151</f>
        <v>2.1151030401025061E-3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3">
      <c r="A2154" s="69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5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55" hidden="1" customHeight="1" x14ac:dyDescent="0.25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73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95" hidden="1" customHeight="1" x14ac:dyDescent="0.25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3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5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3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74">SUM(B2155:B2158)</f>
        <v>0</v>
      </c>
      <c r="C2159" s="39">
        <f t="shared" si="1074"/>
        <v>0</v>
      </c>
      <c r="D2159" s="39">
        <f>SUM(D2155:D2158)</f>
        <v>0</v>
      </c>
      <c r="E2159" s="39">
        <f t="shared" ref="E2159:AA2159" si="1075">SUM(E2155:E2158)</f>
        <v>0</v>
      </c>
      <c r="F2159" s="39">
        <f t="shared" si="1075"/>
        <v>0</v>
      </c>
      <c r="G2159" s="39">
        <f t="shared" si="1075"/>
        <v>0</v>
      </c>
      <c r="H2159" s="39">
        <f t="shared" si="1075"/>
        <v>0</v>
      </c>
      <c r="I2159" s="39">
        <f t="shared" si="1075"/>
        <v>0</v>
      </c>
      <c r="J2159" s="39">
        <f t="shared" si="1075"/>
        <v>0</v>
      </c>
      <c r="K2159" s="39">
        <f t="shared" si="1075"/>
        <v>0</v>
      </c>
      <c r="L2159" s="39">
        <f t="shared" si="1075"/>
        <v>0</v>
      </c>
      <c r="M2159" s="39">
        <f t="shared" si="1075"/>
        <v>0</v>
      </c>
      <c r="N2159" s="39">
        <f t="shared" si="1075"/>
        <v>0</v>
      </c>
      <c r="O2159" s="39">
        <f t="shared" si="1075"/>
        <v>0</v>
      </c>
      <c r="P2159" s="39">
        <f t="shared" si="1075"/>
        <v>0</v>
      </c>
      <c r="Q2159" s="39">
        <f t="shared" si="1075"/>
        <v>0</v>
      </c>
      <c r="R2159" s="39">
        <f t="shared" si="1075"/>
        <v>0</v>
      </c>
      <c r="S2159" s="39">
        <f t="shared" si="1075"/>
        <v>0</v>
      </c>
      <c r="T2159" s="39">
        <f t="shared" si="1075"/>
        <v>0</v>
      </c>
      <c r="U2159" s="39">
        <f t="shared" si="1075"/>
        <v>0</v>
      </c>
      <c r="V2159" s="39">
        <f t="shared" si="1075"/>
        <v>0</v>
      </c>
      <c r="W2159" s="39">
        <f t="shared" si="1075"/>
        <v>0</v>
      </c>
      <c r="X2159" s="39">
        <f t="shared" si="1075"/>
        <v>0</v>
      </c>
      <c r="Y2159" s="39">
        <f t="shared" si="1075"/>
        <v>0</v>
      </c>
      <c r="Z2159" s="39">
        <f t="shared" si="1075"/>
        <v>0</v>
      </c>
      <c r="AA2159" s="39">
        <f t="shared" si="1075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76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77">B2160+B2159</f>
        <v>0</v>
      </c>
      <c r="C2161" s="39">
        <f t="shared" si="1077"/>
        <v>0</v>
      </c>
      <c r="D2161" s="39">
        <f>D2160+D2159</f>
        <v>0</v>
      </c>
      <c r="E2161" s="39">
        <f t="shared" ref="E2161:AA2161" si="1078">E2160+E2159</f>
        <v>0</v>
      </c>
      <c r="F2161" s="39">
        <f t="shared" si="1078"/>
        <v>0</v>
      </c>
      <c r="G2161" s="39">
        <f t="shared" si="1078"/>
        <v>0</v>
      </c>
      <c r="H2161" s="39">
        <f t="shared" si="1078"/>
        <v>0</v>
      </c>
      <c r="I2161" s="39">
        <f t="shared" si="1078"/>
        <v>0</v>
      </c>
      <c r="J2161" s="39">
        <f t="shared" si="1078"/>
        <v>0</v>
      </c>
      <c r="K2161" s="39">
        <f t="shared" si="1078"/>
        <v>0</v>
      </c>
      <c r="L2161" s="39">
        <f t="shared" si="1078"/>
        <v>0</v>
      </c>
      <c r="M2161" s="39">
        <f t="shared" si="1078"/>
        <v>0</v>
      </c>
      <c r="N2161" s="39">
        <f t="shared" si="1078"/>
        <v>0</v>
      </c>
      <c r="O2161" s="39">
        <f t="shared" si="1078"/>
        <v>0</v>
      </c>
      <c r="P2161" s="39">
        <f t="shared" si="1078"/>
        <v>0</v>
      </c>
      <c r="Q2161" s="39">
        <f t="shared" si="1078"/>
        <v>0</v>
      </c>
      <c r="R2161" s="39">
        <f t="shared" si="1078"/>
        <v>0</v>
      </c>
      <c r="S2161" s="39">
        <f t="shared" si="1078"/>
        <v>0</v>
      </c>
      <c r="T2161" s="39">
        <f t="shared" si="1078"/>
        <v>0</v>
      </c>
      <c r="U2161" s="39">
        <f t="shared" si="1078"/>
        <v>0</v>
      </c>
      <c r="V2161" s="39">
        <f t="shared" si="1078"/>
        <v>0</v>
      </c>
      <c r="W2161" s="39">
        <f t="shared" si="1078"/>
        <v>0</v>
      </c>
      <c r="X2161" s="39">
        <f t="shared" si="1078"/>
        <v>0</v>
      </c>
      <c r="Y2161" s="39">
        <f t="shared" si="1078"/>
        <v>0</v>
      </c>
      <c r="Z2161" s="39">
        <f t="shared" si="1078"/>
        <v>0</v>
      </c>
      <c r="AA2161" s="39">
        <f t="shared" si="1078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0"/>
      <c r="B2162" s="71"/>
      <c r="C2162" s="71"/>
      <c r="D2162" s="7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3">
      <c r="A2163" s="62"/>
      <c r="B2163" s="72"/>
      <c r="C2163" s="72"/>
      <c r="D2163" s="72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3">
      <c r="A2164" s="62" t="s">
        <v>124</v>
      </c>
      <c r="B2164" s="73"/>
      <c r="C2164" s="73"/>
      <c r="D2164" s="73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" customHeight="1" x14ac:dyDescent="0.25">
      <c r="A2165" s="36" t="s">
        <v>34</v>
      </c>
      <c r="B2165" s="31">
        <f>[1]consoCURRENT!E44198</f>
        <v>65557000</v>
      </c>
      <c r="C2165" s="31">
        <f>[1]consoCURRENT!F44198</f>
        <v>0</v>
      </c>
      <c r="D2165" s="31">
        <f>[1]consoCURRENT!G44198</f>
        <v>65557000</v>
      </c>
      <c r="E2165" s="31">
        <f>[1]consoCURRENT!H44198</f>
        <v>138659.81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138659.81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79">SUM(M2165:Y2165)</f>
        <v>138659.81</v>
      </c>
      <c r="AA2165" s="31">
        <f>D2165-Z2165</f>
        <v>65418340.189999998</v>
      </c>
      <c r="AB2165" s="37">
        <f>Z2165/D2165</f>
        <v>2.1151030401025061E-3</v>
      </c>
      <c r="AC2165" s="32"/>
    </row>
    <row r="2166" spans="1:29" s="33" customFormat="1" ht="22.05" customHeight="1" x14ac:dyDescent="0.25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79"/>
        <v>0</v>
      </c>
      <c r="AA2166" s="31">
        <f>D2166-Z2166</f>
        <v>0</v>
      </c>
      <c r="AB2166" s="37"/>
      <c r="AC2166" s="32"/>
    </row>
    <row r="2167" spans="1:29" s="33" customFormat="1" ht="19.05" customHeight="1" x14ac:dyDescent="0.25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79"/>
        <v>0</v>
      </c>
      <c r="AA2167" s="31">
        <f>D2167-Z2167</f>
        <v>0</v>
      </c>
      <c r="AB2167" s="37"/>
      <c r="AC2167" s="32"/>
    </row>
    <row r="2168" spans="1:29" s="33" customFormat="1" ht="20.55" customHeight="1" x14ac:dyDescent="0.25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79"/>
        <v>0</v>
      </c>
      <c r="AA2168" s="31">
        <f>D2168-Z2168</f>
        <v>0</v>
      </c>
      <c r="AB2168" s="37"/>
      <c r="AC2168" s="32"/>
    </row>
    <row r="2169" spans="1:29" s="33" customFormat="1" ht="15.6" customHeight="1" x14ac:dyDescent="0.25">
      <c r="A2169" s="38" t="s">
        <v>38</v>
      </c>
      <c r="B2169" s="39">
        <f t="shared" ref="B2169:C2169" si="1080">SUM(B2165:B2168)</f>
        <v>65557000</v>
      </c>
      <c r="C2169" s="39">
        <f t="shared" si="1080"/>
        <v>0</v>
      </c>
      <c r="D2169" s="39">
        <f>SUM(D2165:D2168)</f>
        <v>65557000</v>
      </c>
      <c r="E2169" s="39">
        <f t="shared" ref="E2169:AA2169" si="1081">SUM(E2165:E2168)</f>
        <v>138659.81</v>
      </c>
      <c r="F2169" s="39">
        <f t="shared" si="1081"/>
        <v>0</v>
      </c>
      <c r="G2169" s="39">
        <f t="shared" si="1081"/>
        <v>0</v>
      </c>
      <c r="H2169" s="39">
        <f t="shared" si="1081"/>
        <v>0</v>
      </c>
      <c r="I2169" s="39">
        <f t="shared" si="1081"/>
        <v>0</v>
      </c>
      <c r="J2169" s="39">
        <f t="shared" si="1081"/>
        <v>0</v>
      </c>
      <c r="K2169" s="39">
        <f t="shared" si="1081"/>
        <v>0</v>
      </c>
      <c r="L2169" s="39">
        <f t="shared" si="1081"/>
        <v>0</v>
      </c>
      <c r="M2169" s="39">
        <f t="shared" si="1081"/>
        <v>0</v>
      </c>
      <c r="N2169" s="39">
        <f t="shared" si="1081"/>
        <v>0</v>
      </c>
      <c r="O2169" s="39">
        <f t="shared" si="1081"/>
        <v>0</v>
      </c>
      <c r="P2169" s="39">
        <f t="shared" si="1081"/>
        <v>138659.81</v>
      </c>
      <c r="Q2169" s="39">
        <f t="shared" si="1081"/>
        <v>0</v>
      </c>
      <c r="R2169" s="39">
        <f t="shared" si="1081"/>
        <v>0</v>
      </c>
      <c r="S2169" s="39">
        <f t="shared" si="1081"/>
        <v>0</v>
      </c>
      <c r="T2169" s="39">
        <f t="shared" si="1081"/>
        <v>0</v>
      </c>
      <c r="U2169" s="39">
        <f t="shared" si="1081"/>
        <v>0</v>
      </c>
      <c r="V2169" s="39">
        <f t="shared" si="1081"/>
        <v>0</v>
      </c>
      <c r="W2169" s="39">
        <f t="shared" si="1081"/>
        <v>0</v>
      </c>
      <c r="X2169" s="39">
        <f t="shared" si="1081"/>
        <v>0</v>
      </c>
      <c r="Y2169" s="39">
        <f t="shared" si="1081"/>
        <v>0</v>
      </c>
      <c r="Z2169" s="39">
        <f t="shared" si="1081"/>
        <v>138659.81</v>
      </c>
      <c r="AA2169" s="39">
        <f t="shared" si="1081"/>
        <v>65418340.189999998</v>
      </c>
      <c r="AB2169" s="40">
        <f>Z2169/D2169</f>
        <v>2.1151030401025061E-3</v>
      </c>
      <c r="AC2169" s="32"/>
    </row>
    <row r="2170" spans="1:29" s="33" customFormat="1" ht="15.6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2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83">B2170+B2169</f>
        <v>65557000</v>
      </c>
      <c r="C2171" s="39">
        <f t="shared" si="1083"/>
        <v>0</v>
      </c>
      <c r="D2171" s="39">
        <f>D2170+D2169</f>
        <v>65557000</v>
      </c>
      <c r="E2171" s="39">
        <f t="shared" ref="E2171:AA2171" si="1084">E2170+E2169</f>
        <v>138659.81</v>
      </c>
      <c r="F2171" s="39">
        <f t="shared" si="1084"/>
        <v>0</v>
      </c>
      <c r="G2171" s="39">
        <f t="shared" si="1084"/>
        <v>0</v>
      </c>
      <c r="H2171" s="39">
        <f t="shared" si="1084"/>
        <v>0</v>
      </c>
      <c r="I2171" s="39">
        <f t="shared" si="1084"/>
        <v>0</v>
      </c>
      <c r="J2171" s="39">
        <f t="shared" si="1084"/>
        <v>0</v>
      </c>
      <c r="K2171" s="39">
        <f t="shared" si="1084"/>
        <v>0</v>
      </c>
      <c r="L2171" s="39">
        <f t="shared" si="1084"/>
        <v>0</v>
      </c>
      <c r="M2171" s="39">
        <f t="shared" si="1084"/>
        <v>0</v>
      </c>
      <c r="N2171" s="39">
        <f t="shared" si="1084"/>
        <v>0</v>
      </c>
      <c r="O2171" s="39">
        <f t="shared" si="1084"/>
        <v>0</v>
      </c>
      <c r="P2171" s="39">
        <f t="shared" si="1084"/>
        <v>138659.81</v>
      </c>
      <c r="Q2171" s="39">
        <f t="shared" si="1084"/>
        <v>0</v>
      </c>
      <c r="R2171" s="39">
        <f t="shared" si="1084"/>
        <v>0</v>
      </c>
      <c r="S2171" s="39">
        <f t="shared" si="1084"/>
        <v>0</v>
      </c>
      <c r="T2171" s="39">
        <f t="shared" si="1084"/>
        <v>0</v>
      </c>
      <c r="U2171" s="39">
        <f t="shared" si="1084"/>
        <v>0</v>
      </c>
      <c r="V2171" s="39">
        <f t="shared" si="1084"/>
        <v>0</v>
      </c>
      <c r="W2171" s="39">
        <f t="shared" si="1084"/>
        <v>0</v>
      </c>
      <c r="X2171" s="39">
        <f t="shared" si="1084"/>
        <v>0</v>
      </c>
      <c r="Y2171" s="39">
        <f t="shared" si="1084"/>
        <v>0</v>
      </c>
      <c r="Z2171" s="39">
        <f t="shared" si="1084"/>
        <v>138659.81</v>
      </c>
      <c r="AA2171" s="39">
        <f t="shared" si="1084"/>
        <v>65418340.189999998</v>
      </c>
      <c r="AB2171" s="40">
        <f>Z2171/D2171</f>
        <v>2.1151030401025061E-3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3">
      <c r="A2174" s="62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45" hidden="1" customHeight="1" x14ac:dyDescent="0.25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85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95" hidden="1" customHeight="1" x14ac:dyDescent="0.25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85"/>
        <v>0</v>
      </c>
      <c r="AA2176" s="31">
        <f>D2176-Z2176</f>
        <v>0</v>
      </c>
      <c r="AB2176" s="37"/>
      <c r="AC2176" s="32"/>
    </row>
    <row r="2177" spans="1:29" s="33" customFormat="1" ht="19.95" hidden="1" customHeight="1" x14ac:dyDescent="0.25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85"/>
        <v>0</v>
      </c>
      <c r="AA2177" s="31">
        <f>D2177-Z2177</f>
        <v>0</v>
      </c>
      <c r="AB2177" s="37"/>
      <c r="AC2177" s="32"/>
    </row>
    <row r="2178" spans="1:29" s="33" customFormat="1" ht="22.05" hidden="1" customHeight="1" x14ac:dyDescent="0.25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85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86">SUM(B2175:B2178)</f>
        <v>0</v>
      </c>
      <c r="C2179" s="39">
        <f t="shared" si="1086"/>
        <v>0</v>
      </c>
      <c r="D2179" s="39">
        <f>SUM(D2175:D2178)</f>
        <v>0</v>
      </c>
      <c r="E2179" s="39">
        <f t="shared" ref="E2179:AA2179" si="1087">SUM(E2175:E2178)</f>
        <v>0</v>
      </c>
      <c r="F2179" s="39">
        <f t="shared" si="1087"/>
        <v>0</v>
      </c>
      <c r="G2179" s="39">
        <f t="shared" si="1087"/>
        <v>0</v>
      </c>
      <c r="H2179" s="39">
        <f t="shared" si="1087"/>
        <v>0</v>
      </c>
      <c r="I2179" s="39">
        <f t="shared" si="1087"/>
        <v>0</v>
      </c>
      <c r="J2179" s="39">
        <f t="shared" si="1087"/>
        <v>0</v>
      </c>
      <c r="K2179" s="39">
        <f t="shared" si="1087"/>
        <v>0</v>
      </c>
      <c r="L2179" s="39">
        <f t="shared" si="1087"/>
        <v>0</v>
      </c>
      <c r="M2179" s="39">
        <f t="shared" si="1087"/>
        <v>0</v>
      </c>
      <c r="N2179" s="39">
        <f t="shared" si="1087"/>
        <v>0</v>
      </c>
      <c r="O2179" s="39">
        <f t="shared" si="1087"/>
        <v>0</v>
      </c>
      <c r="P2179" s="39">
        <f t="shared" si="1087"/>
        <v>0</v>
      </c>
      <c r="Q2179" s="39">
        <f t="shared" si="1087"/>
        <v>0</v>
      </c>
      <c r="R2179" s="39">
        <f t="shared" si="1087"/>
        <v>0</v>
      </c>
      <c r="S2179" s="39">
        <f t="shared" si="1087"/>
        <v>0</v>
      </c>
      <c r="T2179" s="39">
        <f t="shared" si="1087"/>
        <v>0</v>
      </c>
      <c r="U2179" s="39">
        <f t="shared" si="1087"/>
        <v>0</v>
      </c>
      <c r="V2179" s="39">
        <f t="shared" si="1087"/>
        <v>0</v>
      </c>
      <c r="W2179" s="39">
        <f t="shared" si="1087"/>
        <v>0</v>
      </c>
      <c r="X2179" s="39">
        <f t="shared" si="1087"/>
        <v>0</v>
      </c>
      <c r="Y2179" s="39">
        <f t="shared" si="1087"/>
        <v>0</v>
      </c>
      <c r="Z2179" s="39">
        <f t="shared" si="1087"/>
        <v>0</v>
      </c>
      <c r="AA2179" s="39">
        <f t="shared" si="1087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88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89">B2180+B2179</f>
        <v>0</v>
      </c>
      <c r="C2181" s="39">
        <f t="shared" si="1089"/>
        <v>0</v>
      </c>
      <c r="D2181" s="39">
        <f>D2180+D2179</f>
        <v>0</v>
      </c>
      <c r="E2181" s="39">
        <f t="shared" ref="E2181:AA2181" si="1090">E2180+E2179</f>
        <v>0</v>
      </c>
      <c r="F2181" s="39">
        <f t="shared" si="1090"/>
        <v>0</v>
      </c>
      <c r="G2181" s="39">
        <f t="shared" si="1090"/>
        <v>0</v>
      </c>
      <c r="H2181" s="39">
        <f t="shared" si="1090"/>
        <v>0</v>
      </c>
      <c r="I2181" s="39">
        <f t="shared" si="1090"/>
        <v>0</v>
      </c>
      <c r="J2181" s="39">
        <f t="shared" si="1090"/>
        <v>0</v>
      </c>
      <c r="K2181" s="39">
        <f t="shared" si="1090"/>
        <v>0</v>
      </c>
      <c r="L2181" s="39">
        <f t="shared" si="1090"/>
        <v>0</v>
      </c>
      <c r="M2181" s="39">
        <f t="shared" si="1090"/>
        <v>0</v>
      </c>
      <c r="N2181" s="39">
        <f t="shared" si="1090"/>
        <v>0</v>
      </c>
      <c r="O2181" s="39">
        <f t="shared" si="1090"/>
        <v>0</v>
      </c>
      <c r="P2181" s="39">
        <f t="shared" si="1090"/>
        <v>0</v>
      </c>
      <c r="Q2181" s="39">
        <f t="shared" si="1090"/>
        <v>0</v>
      </c>
      <c r="R2181" s="39">
        <f t="shared" si="1090"/>
        <v>0</v>
      </c>
      <c r="S2181" s="39">
        <f t="shared" si="1090"/>
        <v>0</v>
      </c>
      <c r="T2181" s="39">
        <f t="shared" si="1090"/>
        <v>0</v>
      </c>
      <c r="U2181" s="39">
        <f t="shared" si="1090"/>
        <v>0</v>
      </c>
      <c r="V2181" s="39">
        <f t="shared" si="1090"/>
        <v>0</v>
      </c>
      <c r="W2181" s="39">
        <f t="shared" si="1090"/>
        <v>0</v>
      </c>
      <c r="X2181" s="39">
        <f t="shared" si="1090"/>
        <v>0</v>
      </c>
      <c r="Y2181" s="39">
        <f t="shared" si="1090"/>
        <v>0</v>
      </c>
      <c r="Z2181" s="39">
        <f t="shared" si="1090"/>
        <v>0</v>
      </c>
      <c r="AA2181" s="39">
        <f t="shared" si="1090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3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5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91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5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91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5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1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5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1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92">SUM(B2185:B2188)</f>
        <v>0</v>
      </c>
      <c r="C2189" s="39">
        <f t="shared" si="1092"/>
        <v>0</v>
      </c>
      <c r="D2189" s="39">
        <f>SUM(D2185:D2188)</f>
        <v>0</v>
      </c>
      <c r="E2189" s="39">
        <f t="shared" ref="E2189:AA2189" si="1093">SUM(E2185:E2188)</f>
        <v>0</v>
      </c>
      <c r="F2189" s="39">
        <f t="shared" si="1093"/>
        <v>0</v>
      </c>
      <c r="G2189" s="39">
        <f t="shared" si="1093"/>
        <v>0</v>
      </c>
      <c r="H2189" s="39">
        <f t="shared" si="1093"/>
        <v>0</v>
      </c>
      <c r="I2189" s="39">
        <f t="shared" si="1093"/>
        <v>0</v>
      </c>
      <c r="J2189" s="39">
        <f t="shared" si="1093"/>
        <v>0</v>
      </c>
      <c r="K2189" s="39">
        <f t="shared" si="1093"/>
        <v>0</v>
      </c>
      <c r="L2189" s="39">
        <f t="shared" si="1093"/>
        <v>0</v>
      </c>
      <c r="M2189" s="39">
        <f t="shared" si="1093"/>
        <v>0</v>
      </c>
      <c r="N2189" s="39">
        <f t="shared" si="1093"/>
        <v>0</v>
      </c>
      <c r="O2189" s="39">
        <f t="shared" si="1093"/>
        <v>0</v>
      </c>
      <c r="P2189" s="39">
        <f t="shared" si="1093"/>
        <v>0</v>
      </c>
      <c r="Q2189" s="39">
        <f t="shared" si="1093"/>
        <v>0</v>
      </c>
      <c r="R2189" s="39">
        <f t="shared" si="1093"/>
        <v>0</v>
      </c>
      <c r="S2189" s="39">
        <f t="shared" si="1093"/>
        <v>0</v>
      </c>
      <c r="T2189" s="39">
        <f t="shared" si="1093"/>
        <v>0</v>
      </c>
      <c r="U2189" s="39">
        <f t="shared" si="1093"/>
        <v>0</v>
      </c>
      <c r="V2189" s="39">
        <f t="shared" si="1093"/>
        <v>0</v>
      </c>
      <c r="W2189" s="39">
        <f t="shared" si="1093"/>
        <v>0</v>
      </c>
      <c r="X2189" s="39">
        <f t="shared" si="1093"/>
        <v>0</v>
      </c>
      <c r="Y2189" s="39">
        <f t="shared" si="1093"/>
        <v>0</v>
      </c>
      <c r="Z2189" s="39">
        <f t="shared" si="1093"/>
        <v>0</v>
      </c>
      <c r="AA2189" s="39">
        <f t="shared" si="1093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94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95">B2190+B2189</f>
        <v>0</v>
      </c>
      <c r="C2191" s="39">
        <f t="shared" si="1095"/>
        <v>0</v>
      </c>
      <c r="D2191" s="39">
        <f>D2190+D2189</f>
        <v>0</v>
      </c>
      <c r="E2191" s="39">
        <f t="shared" ref="E2191:AA2191" si="1096">E2190+E2189</f>
        <v>0</v>
      </c>
      <c r="F2191" s="39">
        <f t="shared" si="1096"/>
        <v>0</v>
      </c>
      <c r="G2191" s="39">
        <f t="shared" si="1096"/>
        <v>0</v>
      </c>
      <c r="H2191" s="39">
        <f t="shared" si="1096"/>
        <v>0</v>
      </c>
      <c r="I2191" s="39">
        <f t="shared" si="1096"/>
        <v>0</v>
      </c>
      <c r="J2191" s="39">
        <f t="shared" si="1096"/>
        <v>0</v>
      </c>
      <c r="K2191" s="39">
        <f t="shared" si="1096"/>
        <v>0</v>
      </c>
      <c r="L2191" s="39">
        <f t="shared" si="1096"/>
        <v>0</v>
      </c>
      <c r="M2191" s="39">
        <f t="shared" si="1096"/>
        <v>0</v>
      </c>
      <c r="N2191" s="39">
        <f t="shared" si="1096"/>
        <v>0</v>
      </c>
      <c r="O2191" s="39">
        <f t="shared" si="1096"/>
        <v>0</v>
      </c>
      <c r="P2191" s="39">
        <f t="shared" si="1096"/>
        <v>0</v>
      </c>
      <c r="Q2191" s="39">
        <f t="shared" si="1096"/>
        <v>0</v>
      </c>
      <c r="R2191" s="39">
        <f t="shared" si="1096"/>
        <v>0</v>
      </c>
      <c r="S2191" s="39">
        <f t="shared" si="1096"/>
        <v>0</v>
      </c>
      <c r="T2191" s="39">
        <f t="shared" si="1096"/>
        <v>0</v>
      </c>
      <c r="U2191" s="39">
        <f t="shared" si="1096"/>
        <v>0</v>
      </c>
      <c r="V2191" s="39">
        <f t="shared" si="1096"/>
        <v>0</v>
      </c>
      <c r="W2191" s="39">
        <f t="shared" si="1096"/>
        <v>0</v>
      </c>
      <c r="X2191" s="39">
        <f t="shared" si="1096"/>
        <v>0</v>
      </c>
      <c r="Y2191" s="39">
        <f t="shared" si="1096"/>
        <v>0</v>
      </c>
      <c r="Z2191" s="39">
        <f t="shared" si="1096"/>
        <v>0</v>
      </c>
      <c r="AA2191" s="39">
        <f t="shared" si="1096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3">
      <c r="A2194" s="51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5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97">Z2195/D2195</f>
        <v>#DIV/0!</v>
      </c>
      <c r="AC2195" s="32"/>
    </row>
    <row r="2196" spans="1:29" s="33" customFormat="1" ht="15.6" hidden="1" customHeight="1" x14ac:dyDescent="0.25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98">SUM(M2196:Y2196)</f>
        <v>0</v>
      </c>
      <c r="AA2196" s="31">
        <f>D2196-Z2196</f>
        <v>0</v>
      </c>
      <c r="AB2196" s="37" t="e">
        <f t="shared" si="1097"/>
        <v>#DIV/0!</v>
      </c>
      <c r="AC2196" s="32"/>
    </row>
    <row r="2197" spans="1:29" s="33" customFormat="1" ht="15.6" hidden="1" customHeight="1" x14ac:dyDescent="0.25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98"/>
        <v>0</v>
      </c>
      <c r="AA2197" s="31">
        <f>D2197-Z2197</f>
        <v>0</v>
      </c>
      <c r="AB2197" s="37" t="e">
        <f t="shared" si="1097"/>
        <v>#DIV/0!</v>
      </c>
      <c r="AC2197" s="32"/>
    </row>
    <row r="2198" spans="1:29" s="33" customFormat="1" ht="15.6" hidden="1" customHeight="1" x14ac:dyDescent="0.25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98"/>
        <v>0</v>
      </c>
      <c r="AA2198" s="31">
        <f>D2198-Z2198</f>
        <v>0</v>
      </c>
      <c r="AB2198" s="37" t="e">
        <f t="shared" si="1097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99">SUM(B2195:B2198)</f>
        <v>0</v>
      </c>
      <c r="C2199" s="39">
        <f t="shared" si="1099"/>
        <v>0</v>
      </c>
      <c r="D2199" s="39">
        <f>SUM(D2195:D2198)</f>
        <v>0</v>
      </c>
      <c r="E2199" s="39">
        <f t="shared" ref="E2199:AA2199" si="1100">SUM(E2195:E2198)</f>
        <v>0</v>
      </c>
      <c r="F2199" s="39">
        <f t="shared" si="1100"/>
        <v>0</v>
      </c>
      <c r="G2199" s="39">
        <f t="shared" si="1100"/>
        <v>0</v>
      </c>
      <c r="H2199" s="39">
        <f t="shared" si="1100"/>
        <v>0</v>
      </c>
      <c r="I2199" s="39">
        <f t="shared" si="1100"/>
        <v>0</v>
      </c>
      <c r="J2199" s="39">
        <f t="shared" si="1100"/>
        <v>0</v>
      </c>
      <c r="K2199" s="39">
        <f t="shared" si="1100"/>
        <v>0</v>
      </c>
      <c r="L2199" s="39">
        <f t="shared" si="1100"/>
        <v>0</v>
      </c>
      <c r="M2199" s="39">
        <f t="shared" si="1100"/>
        <v>0</v>
      </c>
      <c r="N2199" s="39">
        <f t="shared" si="1100"/>
        <v>0</v>
      </c>
      <c r="O2199" s="39">
        <f t="shared" si="1100"/>
        <v>0</v>
      </c>
      <c r="P2199" s="39">
        <f t="shared" si="1100"/>
        <v>0</v>
      </c>
      <c r="Q2199" s="39">
        <f t="shared" si="1100"/>
        <v>0</v>
      </c>
      <c r="R2199" s="39">
        <f t="shared" si="1100"/>
        <v>0</v>
      </c>
      <c r="S2199" s="39">
        <f t="shared" si="1100"/>
        <v>0</v>
      </c>
      <c r="T2199" s="39">
        <f t="shared" si="1100"/>
        <v>0</v>
      </c>
      <c r="U2199" s="39">
        <f t="shared" si="1100"/>
        <v>0</v>
      </c>
      <c r="V2199" s="39">
        <f t="shared" si="1100"/>
        <v>0</v>
      </c>
      <c r="W2199" s="39">
        <f t="shared" si="1100"/>
        <v>0</v>
      </c>
      <c r="X2199" s="39">
        <f t="shared" si="1100"/>
        <v>0</v>
      </c>
      <c r="Y2199" s="39">
        <f t="shared" si="1100"/>
        <v>0</v>
      </c>
      <c r="Z2199" s="39">
        <f t="shared" si="1100"/>
        <v>0</v>
      </c>
      <c r="AA2199" s="39">
        <f t="shared" si="1100"/>
        <v>0</v>
      </c>
      <c r="AB2199" s="40" t="e">
        <f t="shared" si="1097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1">SUM(M2200:Y2200)</f>
        <v>0</v>
      </c>
      <c r="AA2200" s="31">
        <f>D2200-Z2200</f>
        <v>0</v>
      </c>
      <c r="AB2200" s="37" t="e">
        <f t="shared" si="1097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102">B2200+B2199</f>
        <v>0</v>
      </c>
      <c r="C2201" s="39">
        <f t="shared" si="1102"/>
        <v>0</v>
      </c>
      <c r="D2201" s="39">
        <f>D2200+D2199</f>
        <v>0</v>
      </c>
      <c r="E2201" s="39">
        <f t="shared" ref="E2201:AA2201" si="1103">E2200+E2199</f>
        <v>0</v>
      </c>
      <c r="F2201" s="39">
        <f t="shared" si="1103"/>
        <v>0</v>
      </c>
      <c r="G2201" s="39">
        <f t="shared" si="1103"/>
        <v>0</v>
      </c>
      <c r="H2201" s="39">
        <f t="shared" si="1103"/>
        <v>0</v>
      </c>
      <c r="I2201" s="39">
        <f t="shared" si="1103"/>
        <v>0</v>
      </c>
      <c r="J2201" s="39">
        <f t="shared" si="1103"/>
        <v>0</v>
      </c>
      <c r="K2201" s="39">
        <f t="shared" si="1103"/>
        <v>0</v>
      </c>
      <c r="L2201" s="39">
        <f t="shared" si="1103"/>
        <v>0</v>
      </c>
      <c r="M2201" s="39">
        <f t="shared" si="1103"/>
        <v>0</v>
      </c>
      <c r="N2201" s="39">
        <f t="shared" si="1103"/>
        <v>0</v>
      </c>
      <c r="O2201" s="39">
        <f t="shared" si="1103"/>
        <v>0</v>
      </c>
      <c r="P2201" s="39">
        <f t="shared" si="1103"/>
        <v>0</v>
      </c>
      <c r="Q2201" s="39">
        <f t="shared" si="1103"/>
        <v>0</v>
      </c>
      <c r="R2201" s="39">
        <f t="shared" si="1103"/>
        <v>0</v>
      </c>
      <c r="S2201" s="39">
        <f t="shared" si="1103"/>
        <v>0</v>
      </c>
      <c r="T2201" s="39">
        <f t="shared" si="1103"/>
        <v>0</v>
      </c>
      <c r="U2201" s="39">
        <f t="shared" si="1103"/>
        <v>0</v>
      </c>
      <c r="V2201" s="39">
        <f t="shared" si="1103"/>
        <v>0</v>
      </c>
      <c r="W2201" s="39">
        <f t="shared" si="1103"/>
        <v>0</v>
      </c>
      <c r="X2201" s="39">
        <f t="shared" si="1103"/>
        <v>0</v>
      </c>
      <c r="Y2201" s="39">
        <f t="shared" si="1103"/>
        <v>0</v>
      </c>
      <c r="Z2201" s="39">
        <f t="shared" si="1103"/>
        <v>0</v>
      </c>
      <c r="AA2201" s="39">
        <f t="shared" si="1103"/>
        <v>0</v>
      </c>
      <c r="AB2201" s="40" t="e">
        <f t="shared" si="1097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3">
      <c r="A2204" s="51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5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104">SUM(M2205:Y2205)</f>
        <v>0</v>
      </c>
      <c r="AA2205" s="31">
        <f>D2205-Z2205</f>
        <v>0</v>
      </c>
      <c r="AB2205" s="37" t="e">
        <f t="shared" ref="AB2205:AB2211" si="1105">Z2205/D2205</f>
        <v>#DIV/0!</v>
      </c>
      <c r="AC2205" s="32"/>
    </row>
    <row r="2206" spans="1:29" s="33" customFormat="1" ht="15.6" hidden="1" customHeight="1" x14ac:dyDescent="0.25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104"/>
        <v>0</v>
      </c>
      <c r="AA2206" s="31">
        <f>D2206-Z2206</f>
        <v>0</v>
      </c>
      <c r="AB2206" s="37" t="e">
        <f t="shared" si="1105"/>
        <v>#DIV/0!</v>
      </c>
      <c r="AC2206" s="32"/>
    </row>
    <row r="2207" spans="1:29" s="33" customFormat="1" ht="15.6" hidden="1" customHeight="1" x14ac:dyDescent="0.25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04"/>
        <v>0</v>
      </c>
      <c r="AA2207" s="31">
        <f>D2207-Z2207</f>
        <v>0</v>
      </c>
      <c r="AB2207" s="37" t="e">
        <f t="shared" si="1105"/>
        <v>#DIV/0!</v>
      </c>
      <c r="AC2207" s="32"/>
    </row>
    <row r="2208" spans="1:29" s="33" customFormat="1" ht="15.6" hidden="1" customHeight="1" x14ac:dyDescent="0.25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04"/>
        <v>0</v>
      </c>
      <c r="AA2208" s="31">
        <f>D2208-Z2208</f>
        <v>0</v>
      </c>
      <c r="AB2208" s="37" t="e">
        <f t="shared" si="1105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106">SUM(B2205:B2208)</f>
        <v>0</v>
      </c>
      <c r="C2209" s="39">
        <f t="shared" si="1106"/>
        <v>0</v>
      </c>
      <c r="D2209" s="39">
        <f>SUM(D2205:D2208)</f>
        <v>0</v>
      </c>
      <c r="E2209" s="39">
        <f t="shared" ref="E2209:AA2209" si="1107">SUM(E2205:E2208)</f>
        <v>0</v>
      </c>
      <c r="F2209" s="39">
        <f t="shared" si="1107"/>
        <v>0</v>
      </c>
      <c r="G2209" s="39">
        <f t="shared" si="1107"/>
        <v>0</v>
      </c>
      <c r="H2209" s="39">
        <f t="shared" si="1107"/>
        <v>0</v>
      </c>
      <c r="I2209" s="39">
        <f t="shared" si="1107"/>
        <v>0</v>
      </c>
      <c r="J2209" s="39">
        <f t="shared" si="1107"/>
        <v>0</v>
      </c>
      <c r="K2209" s="39">
        <f t="shared" si="1107"/>
        <v>0</v>
      </c>
      <c r="L2209" s="39">
        <f t="shared" si="1107"/>
        <v>0</v>
      </c>
      <c r="M2209" s="39">
        <f t="shared" si="1107"/>
        <v>0</v>
      </c>
      <c r="N2209" s="39">
        <f t="shared" si="1107"/>
        <v>0</v>
      </c>
      <c r="O2209" s="39">
        <f t="shared" si="1107"/>
        <v>0</v>
      </c>
      <c r="P2209" s="39">
        <f t="shared" si="1107"/>
        <v>0</v>
      </c>
      <c r="Q2209" s="39">
        <f t="shared" si="1107"/>
        <v>0</v>
      </c>
      <c r="R2209" s="39">
        <f t="shared" si="1107"/>
        <v>0</v>
      </c>
      <c r="S2209" s="39">
        <f t="shared" si="1107"/>
        <v>0</v>
      </c>
      <c r="T2209" s="39">
        <f t="shared" si="1107"/>
        <v>0</v>
      </c>
      <c r="U2209" s="39">
        <f t="shared" si="1107"/>
        <v>0</v>
      </c>
      <c r="V2209" s="39">
        <f t="shared" si="1107"/>
        <v>0</v>
      </c>
      <c r="W2209" s="39">
        <f t="shared" si="1107"/>
        <v>0</v>
      </c>
      <c r="X2209" s="39">
        <f t="shared" si="1107"/>
        <v>0</v>
      </c>
      <c r="Y2209" s="39">
        <f t="shared" si="1107"/>
        <v>0</v>
      </c>
      <c r="Z2209" s="39">
        <f t="shared" si="1107"/>
        <v>0</v>
      </c>
      <c r="AA2209" s="39">
        <f t="shared" si="1107"/>
        <v>0</v>
      </c>
      <c r="AB2209" s="40" t="e">
        <f t="shared" si="1105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08">SUM(M2210:Y2210)</f>
        <v>0</v>
      </c>
      <c r="AA2210" s="31">
        <f>D2210-Z2210</f>
        <v>0</v>
      </c>
      <c r="AB2210" s="37" t="e">
        <f t="shared" si="1105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109">B2210+B2209</f>
        <v>0</v>
      </c>
      <c r="C2211" s="39">
        <f t="shared" si="1109"/>
        <v>0</v>
      </c>
      <c r="D2211" s="39">
        <f>D2210+D2209</f>
        <v>0</v>
      </c>
      <c r="E2211" s="39">
        <f t="shared" ref="E2211:AA2211" si="1110">E2210+E2209</f>
        <v>0</v>
      </c>
      <c r="F2211" s="39">
        <f t="shared" si="1110"/>
        <v>0</v>
      </c>
      <c r="G2211" s="39">
        <f t="shared" si="1110"/>
        <v>0</v>
      </c>
      <c r="H2211" s="39">
        <f t="shared" si="1110"/>
        <v>0</v>
      </c>
      <c r="I2211" s="39">
        <f t="shared" si="1110"/>
        <v>0</v>
      </c>
      <c r="J2211" s="39">
        <f t="shared" si="1110"/>
        <v>0</v>
      </c>
      <c r="K2211" s="39">
        <f t="shared" si="1110"/>
        <v>0</v>
      </c>
      <c r="L2211" s="39">
        <f t="shared" si="1110"/>
        <v>0</v>
      </c>
      <c r="M2211" s="39">
        <f t="shared" si="1110"/>
        <v>0</v>
      </c>
      <c r="N2211" s="39">
        <f t="shared" si="1110"/>
        <v>0</v>
      </c>
      <c r="O2211" s="39">
        <f t="shared" si="1110"/>
        <v>0</v>
      </c>
      <c r="P2211" s="39">
        <f t="shared" si="1110"/>
        <v>0</v>
      </c>
      <c r="Q2211" s="39">
        <f t="shared" si="1110"/>
        <v>0</v>
      </c>
      <c r="R2211" s="39">
        <f t="shared" si="1110"/>
        <v>0</v>
      </c>
      <c r="S2211" s="39">
        <f t="shared" si="1110"/>
        <v>0</v>
      </c>
      <c r="T2211" s="39">
        <f t="shared" si="1110"/>
        <v>0</v>
      </c>
      <c r="U2211" s="39">
        <f t="shared" si="1110"/>
        <v>0</v>
      </c>
      <c r="V2211" s="39">
        <f t="shared" si="1110"/>
        <v>0</v>
      </c>
      <c r="W2211" s="39">
        <f t="shared" si="1110"/>
        <v>0</v>
      </c>
      <c r="X2211" s="39">
        <f t="shared" si="1110"/>
        <v>0</v>
      </c>
      <c r="Y2211" s="39">
        <f t="shared" si="1110"/>
        <v>0</v>
      </c>
      <c r="Z2211" s="39">
        <f t="shared" si="1110"/>
        <v>0</v>
      </c>
      <c r="AA2211" s="39">
        <f t="shared" si="1110"/>
        <v>0</v>
      </c>
      <c r="AB2211" s="40" t="e">
        <f t="shared" si="1105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3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5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11">Z2215/D2215</f>
        <v>#DIV/0!</v>
      </c>
      <c r="AC2215" s="32"/>
    </row>
    <row r="2216" spans="1:29" s="33" customFormat="1" ht="15.6" hidden="1" customHeight="1" x14ac:dyDescent="0.25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2">SUM(M2216:Y2216)</f>
        <v>0</v>
      </c>
      <c r="AA2216" s="31">
        <f>D2216-Z2216</f>
        <v>0</v>
      </c>
      <c r="AB2216" s="37" t="e">
        <f t="shared" si="1111"/>
        <v>#DIV/0!</v>
      </c>
      <c r="AC2216" s="32"/>
    </row>
    <row r="2217" spans="1:29" s="33" customFormat="1" ht="15.6" hidden="1" customHeight="1" x14ac:dyDescent="0.25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2"/>
        <v>0</v>
      </c>
      <c r="AA2217" s="31">
        <f>D2217-Z2217</f>
        <v>0</v>
      </c>
      <c r="AB2217" s="37" t="e">
        <f t="shared" si="1111"/>
        <v>#DIV/0!</v>
      </c>
      <c r="AC2217" s="32"/>
    </row>
    <row r="2218" spans="1:29" s="33" customFormat="1" ht="15.6" hidden="1" customHeight="1" x14ac:dyDescent="0.25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2"/>
        <v>0</v>
      </c>
      <c r="AA2218" s="31">
        <f>D2218-Z2218</f>
        <v>0</v>
      </c>
      <c r="AB2218" s="37" t="e">
        <f t="shared" si="111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13">SUM(B2215:B2218)</f>
        <v>0</v>
      </c>
      <c r="C2219" s="39">
        <f t="shared" si="1113"/>
        <v>0</v>
      </c>
      <c r="D2219" s="39">
        <f>SUM(D2215:D2218)</f>
        <v>0</v>
      </c>
      <c r="E2219" s="39">
        <f t="shared" ref="E2219:AA2219" si="1114">SUM(E2215:E2218)</f>
        <v>0</v>
      </c>
      <c r="F2219" s="39">
        <f t="shared" si="1114"/>
        <v>0</v>
      </c>
      <c r="G2219" s="39">
        <f t="shared" si="1114"/>
        <v>0</v>
      </c>
      <c r="H2219" s="39">
        <f t="shared" si="1114"/>
        <v>0</v>
      </c>
      <c r="I2219" s="39">
        <f t="shared" si="1114"/>
        <v>0</v>
      </c>
      <c r="J2219" s="39">
        <f t="shared" si="1114"/>
        <v>0</v>
      </c>
      <c r="K2219" s="39">
        <f t="shared" si="1114"/>
        <v>0</v>
      </c>
      <c r="L2219" s="39">
        <f t="shared" si="1114"/>
        <v>0</v>
      </c>
      <c r="M2219" s="39">
        <f t="shared" si="1114"/>
        <v>0</v>
      </c>
      <c r="N2219" s="39">
        <f t="shared" si="1114"/>
        <v>0</v>
      </c>
      <c r="O2219" s="39">
        <f t="shared" si="1114"/>
        <v>0</v>
      </c>
      <c r="P2219" s="39">
        <f t="shared" si="1114"/>
        <v>0</v>
      </c>
      <c r="Q2219" s="39">
        <f t="shared" si="1114"/>
        <v>0</v>
      </c>
      <c r="R2219" s="39">
        <f t="shared" si="1114"/>
        <v>0</v>
      </c>
      <c r="S2219" s="39">
        <f t="shared" si="1114"/>
        <v>0</v>
      </c>
      <c r="T2219" s="39">
        <f t="shared" si="1114"/>
        <v>0</v>
      </c>
      <c r="U2219" s="39">
        <f t="shared" si="1114"/>
        <v>0</v>
      </c>
      <c r="V2219" s="39">
        <f t="shared" si="1114"/>
        <v>0</v>
      </c>
      <c r="W2219" s="39">
        <f t="shared" si="1114"/>
        <v>0</v>
      </c>
      <c r="X2219" s="39">
        <f t="shared" si="1114"/>
        <v>0</v>
      </c>
      <c r="Y2219" s="39">
        <f t="shared" si="1114"/>
        <v>0</v>
      </c>
      <c r="Z2219" s="39">
        <f t="shared" si="1114"/>
        <v>0</v>
      </c>
      <c r="AA2219" s="39">
        <f t="shared" si="1114"/>
        <v>0</v>
      </c>
      <c r="AB2219" s="40" t="e">
        <f t="shared" si="111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15">SUM(M2220:Y2220)</f>
        <v>0</v>
      </c>
      <c r="AA2220" s="31">
        <f>D2220-Z2220</f>
        <v>0</v>
      </c>
      <c r="AB2220" s="37" t="e">
        <f t="shared" si="111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16">B2220+B2219</f>
        <v>0</v>
      </c>
      <c r="C2221" s="39">
        <f t="shared" si="1116"/>
        <v>0</v>
      </c>
      <c r="D2221" s="39">
        <f>D2220+D2219</f>
        <v>0</v>
      </c>
      <c r="E2221" s="39">
        <f t="shared" ref="E2221:AA2221" si="1117">E2220+E2219</f>
        <v>0</v>
      </c>
      <c r="F2221" s="39">
        <f t="shared" si="1117"/>
        <v>0</v>
      </c>
      <c r="G2221" s="39">
        <f t="shared" si="1117"/>
        <v>0</v>
      </c>
      <c r="H2221" s="39">
        <f t="shared" si="1117"/>
        <v>0</v>
      </c>
      <c r="I2221" s="39">
        <f t="shared" si="1117"/>
        <v>0</v>
      </c>
      <c r="J2221" s="39">
        <f t="shared" si="1117"/>
        <v>0</v>
      </c>
      <c r="K2221" s="39">
        <f t="shared" si="1117"/>
        <v>0</v>
      </c>
      <c r="L2221" s="39">
        <f t="shared" si="1117"/>
        <v>0</v>
      </c>
      <c r="M2221" s="39">
        <f t="shared" si="1117"/>
        <v>0</v>
      </c>
      <c r="N2221" s="39">
        <f t="shared" si="1117"/>
        <v>0</v>
      </c>
      <c r="O2221" s="39">
        <f t="shared" si="1117"/>
        <v>0</v>
      </c>
      <c r="P2221" s="39">
        <f t="shared" si="1117"/>
        <v>0</v>
      </c>
      <c r="Q2221" s="39">
        <f t="shared" si="1117"/>
        <v>0</v>
      </c>
      <c r="R2221" s="39">
        <f t="shared" si="1117"/>
        <v>0</v>
      </c>
      <c r="S2221" s="39">
        <f t="shared" si="1117"/>
        <v>0</v>
      </c>
      <c r="T2221" s="39">
        <f t="shared" si="1117"/>
        <v>0</v>
      </c>
      <c r="U2221" s="39">
        <f t="shared" si="1117"/>
        <v>0</v>
      </c>
      <c r="V2221" s="39">
        <f t="shared" si="1117"/>
        <v>0</v>
      </c>
      <c r="W2221" s="39">
        <f t="shared" si="1117"/>
        <v>0</v>
      </c>
      <c r="X2221" s="39">
        <f t="shared" si="1117"/>
        <v>0</v>
      </c>
      <c r="Y2221" s="39">
        <f t="shared" si="1117"/>
        <v>0</v>
      </c>
      <c r="Z2221" s="39">
        <f t="shared" si="1117"/>
        <v>0</v>
      </c>
      <c r="AA2221" s="39">
        <f t="shared" si="1117"/>
        <v>0</v>
      </c>
      <c r="AB2221" s="40" t="e">
        <f t="shared" si="111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3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5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18">Z2225/D2225</f>
        <v>#DIV/0!</v>
      </c>
      <c r="AC2225" s="32"/>
    </row>
    <row r="2226" spans="1:29" s="33" customFormat="1" ht="15.6" hidden="1" customHeight="1" x14ac:dyDescent="0.25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19">SUM(M2226:Y2226)</f>
        <v>0</v>
      </c>
      <c r="AA2226" s="31">
        <f>D2226-Z2226</f>
        <v>0</v>
      </c>
      <c r="AB2226" s="37" t="e">
        <f t="shared" si="1118"/>
        <v>#DIV/0!</v>
      </c>
      <c r="AC2226" s="32"/>
    </row>
    <row r="2227" spans="1:29" s="33" customFormat="1" ht="15.6" hidden="1" customHeight="1" x14ac:dyDescent="0.25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19"/>
        <v>0</v>
      </c>
      <c r="AA2227" s="31">
        <f>D2227-Z2227</f>
        <v>0</v>
      </c>
      <c r="AB2227" s="37" t="e">
        <f t="shared" si="1118"/>
        <v>#DIV/0!</v>
      </c>
      <c r="AC2227" s="32"/>
    </row>
    <row r="2228" spans="1:29" s="33" customFormat="1" ht="15.6" hidden="1" customHeight="1" x14ac:dyDescent="0.25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19"/>
        <v>0</v>
      </c>
      <c r="AA2228" s="31">
        <f>D2228-Z2228</f>
        <v>0</v>
      </c>
      <c r="AB2228" s="37" t="e">
        <f t="shared" si="111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20">SUM(B2225:B2228)</f>
        <v>0</v>
      </c>
      <c r="C2229" s="39">
        <f t="shared" si="1120"/>
        <v>0</v>
      </c>
      <c r="D2229" s="39">
        <f>SUM(D2225:D2228)</f>
        <v>0</v>
      </c>
      <c r="E2229" s="39">
        <f t="shared" ref="E2229:AA2229" si="1121">SUM(E2225:E2228)</f>
        <v>0</v>
      </c>
      <c r="F2229" s="39">
        <f t="shared" si="1121"/>
        <v>0</v>
      </c>
      <c r="G2229" s="39">
        <f t="shared" si="1121"/>
        <v>0</v>
      </c>
      <c r="H2229" s="39">
        <f t="shared" si="1121"/>
        <v>0</v>
      </c>
      <c r="I2229" s="39">
        <f t="shared" si="1121"/>
        <v>0</v>
      </c>
      <c r="J2229" s="39">
        <f t="shared" si="1121"/>
        <v>0</v>
      </c>
      <c r="K2229" s="39">
        <f t="shared" si="1121"/>
        <v>0</v>
      </c>
      <c r="L2229" s="39">
        <f t="shared" si="1121"/>
        <v>0</v>
      </c>
      <c r="M2229" s="39">
        <f t="shared" si="1121"/>
        <v>0</v>
      </c>
      <c r="N2229" s="39">
        <f t="shared" si="1121"/>
        <v>0</v>
      </c>
      <c r="O2229" s="39">
        <f t="shared" si="1121"/>
        <v>0</v>
      </c>
      <c r="P2229" s="39">
        <f t="shared" si="1121"/>
        <v>0</v>
      </c>
      <c r="Q2229" s="39">
        <f t="shared" si="1121"/>
        <v>0</v>
      </c>
      <c r="R2229" s="39">
        <f t="shared" si="1121"/>
        <v>0</v>
      </c>
      <c r="S2229" s="39">
        <f t="shared" si="1121"/>
        <v>0</v>
      </c>
      <c r="T2229" s="39">
        <f t="shared" si="1121"/>
        <v>0</v>
      </c>
      <c r="U2229" s="39">
        <f t="shared" si="1121"/>
        <v>0</v>
      </c>
      <c r="V2229" s="39">
        <f t="shared" si="1121"/>
        <v>0</v>
      </c>
      <c r="W2229" s="39">
        <f t="shared" si="1121"/>
        <v>0</v>
      </c>
      <c r="X2229" s="39">
        <f t="shared" si="1121"/>
        <v>0</v>
      </c>
      <c r="Y2229" s="39">
        <f t="shared" si="1121"/>
        <v>0</v>
      </c>
      <c r="Z2229" s="39">
        <f t="shared" si="1121"/>
        <v>0</v>
      </c>
      <c r="AA2229" s="39">
        <f t="shared" si="1121"/>
        <v>0</v>
      </c>
      <c r="AB2229" s="40" t="e">
        <f t="shared" si="111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2">SUM(M2230:Y2230)</f>
        <v>0</v>
      </c>
      <c r="AA2230" s="31">
        <f>D2230-Z2230</f>
        <v>0</v>
      </c>
      <c r="AB2230" s="37" t="e">
        <f t="shared" si="111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23">B2230+B2229</f>
        <v>0</v>
      </c>
      <c r="C2231" s="39">
        <f t="shared" si="1123"/>
        <v>0</v>
      </c>
      <c r="D2231" s="39">
        <f>D2230+D2229</f>
        <v>0</v>
      </c>
      <c r="E2231" s="39">
        <f t="shared" ref="E2231:AA2231" si="1124">E2230+E2229</f>
        <v>0</v>
      </c>
      <c r="F2231" s="39">
        <f t="shared" si="1124"/>
        <v>0</v>
      </c>
      <c r="G2231" s="39">
        <f t="shared" si="1124"/>
        <v>0</v>
      </c>
      <c r="H2231" s="39">
        <f t="shared" si="1124"/>
        <v>0</v>
      </c>
      <c r="I2231" s="39">
        <f t="shared" si="1124"/>
        <v>0</v>
      </c>
      <c r="J2231" s="39">
        <f t="shared" si="1124"/>
        <v>0</v>
      </c>
      <c r="K2231" s="39">
        <f t="shared" si="1124"/>
        <v>0</v>
      </c>
      <c r="L2231" s="39">
        <f t="shared" si="1124"/>
        <v>0</v>
      </c>
      <c r="M2231" s="39">
        <f t="shared" si="1124"/>
        <v>0</v>
      </c>
      <c r="N2231" s="39">
        <f t="shared" si="1124"/>
        <v>0</v>
      </c>
      <c r="O2231" s="39">
        <f t="shared" si="1124"/>
        <v>0</v>
      </c>
      <c r="P2231" s="39">
        <f t="shared" si="1124"/>
        <v>0</v>
      </c>
      <c r="Q2231" s="39">
        <f t="shared" si="1124"/>
        <v>0</v>
      </c>
      <c r="R2231" s="39">
        <f t="shared" si="1124"/>
        <v>0</v>
      </c>
      <c r="S2231" s="39">
        <f t="shared" si="1124"/>
        <v>0</v>
      </c>
      <c r="T2231" s="39">
        <f t="shared" si="1124"/>
        <v>0</v>
      </c>
      <c r="U2231" s="39">
        <f t="shared" si="1124"/>
        <v>0</v>
      </c>
      <c r="V2231" s="39">
        <f t="shared" si="1124"/>
        <v>0</v>
      </c>
      <c r="W2231" s="39">
        <f t="shared" si="1124"/>
        <v>0</v>
      </c>
      <c r="X2231" s="39">
        <f t="shared" si="1124"/>
        <v>0</v>
      </c>
      <c r="Y2231" s="39">
        <f t="shared" si="1124"/>
        <v>0</v>
      </c>
      <c r="Z2231" s="39">
        <f t="shared" si="1124"/>
        <v>0</v>
      </c>
      <c r="AA2231" s="39">
        <f t="shared" si="1124"/>
        <v>0</v>
      </c>
      <c r="AB2231" s="40" t="e">
        <f t="shared" si="111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3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5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25">Z2235/D2235</f>
        <v>#DIV/0!</v>
      </c>
      <c r="AC2235" s="32"/>
    </row>
    <row r="2236" spans="1:29" s="33" customFormat="1" ht="15.6" hidden="1" customHeight="1" x14ac:dyDescent="0.25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26">SUM(M2236:Y2236)</f>
        <v>0</v>
      </c>
      <c r="AA2236" s="31">
        <f>D2236-Z2236</f>
        <v>0</v>
      </c>
      <c r="AB2236" s="37" t="e">
        <f t="shared" si="1125"/>
        <v>#DIV/0!</v>
      </c>
      <c r="AC2236" s="32"/>
    </row>
    <row r="2237" spans="1:29" s="33" customFormat="1" ht="15.6" hidden="1" customHeight="1" x14ac:dyDescent="0.25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26"/>
        <v>0</v>
      </c>
      <c r="AA2237" s="31">
        <f>D2237-Z2237</f>
        <v>0</v>
      </c>
      <c r="AB2237" s="37" t="e">
        <f t="shared" si="1125"/>
        <v>#DIV/0!</v>
      </c>
      <c r="AC2237" s="32"/>
    </row>
    <row r="2238" spans="1:29" s="33" customFormat="1" ht="15.6" hidden="1" customHeight="1" x14ac:dyDescent="0.25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26"/>
        <v>0</v>
      </c>
      <c r="AA2238" s="31">
        <f>D2238-Z2238</f>
        <v>0</v>
      </c>
      <c r="AB2238" s="37" t="e">
        <f t="shared" si="112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27">SUM(B2235:B2238)</f>
        <v>0</v>
      </c>
      <c r="C2239" s="39">
        <f t="shared" si="1127"/>
        <v>0</v>
      </c>
      <c r="D2239" s="39">
        <f>SUM(D2235:D2238)</f>
        <v>0</v>
      </c>
      <c r="E2239" s="39">
        <f t="shared" ref="E2239:AA2239" si="1128">SUM(E2235:E2238)</f>
        <v>0</v>
      </c>
      <c r="F2239" s="39">
        <f t="shared" si="1128"/>
        <v>0</v>
      </c>
      <c r="G2239" s="39">
        <f t="shared" si="1128"/>
        <v>0</v>
      </c>
      <c r="H2239" s="39">
        <f t="shared" si="1128"/>
        <v>0</v>
      </c>
      <c r="I2239" s="39">
        <f t="shared" si="1128"/>
        <v>0</v>
      </c>
      <c r="J2239" s="39">
        <f t="shared" si="1128"/>
        <v>0</v>
      </c>
      <c r="K2239" s="39">
        <f t="shared" si="1128"/>
        <v>0</v>
      </c>
      <c r="L2239" s="39">
        <f t="shared" si="1128"/>
        <v>0</v>
      </c>
      <c r="M2239" s="39">
        <f t="shared" si="1128"/>
        <v>0</v>
      </c>
      <c r="N2239" s="39">
        <f t="shared" si="1128"/>
        <v>0</v>
      </c>
      <c r="O2239" s="39">
        <f t="shared" si="1128"/>
        <v>0</v>
      </c>
      <c r="P2239" s="39">
        <f t="shared" si="1128"/>
        <v>0</v>
      </c>
      <c r="Q2239" s="39">
        <f t="shared" si="1128"/>
        <v>0</v>
      </c>
      <c r="R2239" s="39">
        <f t="shared" si="1128"/>
        <v>0</v>
      </c>
      <c r="S2239" s="39">
        <f t="shared" si="1128"/>
        <v>0</v>
      </c>
      <c r="T2239" s="39">
        <f t="shared" si="1128"/>
        <v>0</v>
      </c>
      <c r="U2239" s="39">
        <f t="shared" si="1128"/>
        <v>0</v>
      </c>
      <c r="V2239" s="39">
        <f t="shared" si="1128"/>
        <v>0</v>
      </c>
      <c r="W2239" s="39">
        <f t="shared" si="1128"/>
        <v>0</v>
      </c>
      <c r="X2239" s="39">
        <f t="shared" si="1128"/>
        <v>0</v>
      </c>
      <c r="Y2239" s="39">
        <f t="shared" si="1128"/>
        <v>0</v>
      </c>
      <c r="Z2239" s="39">
        <f t="shared" si="1128"/>
        <v>0</v>
      </c>
      <c r="AA2239" s="39">
        <f t="shared" si="1128"/>
        <v>0</v>
      </c>
      <c r="AB2239" s="40" t="e">
        <f t="shared" si="112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29">SUM(M2240:Y2240)</f>
        <v>0</v>
      </c>
      <c r="AA2240" s="31">
        <f>D2240-Z2240</f>
        <v>0</v>
      </c>
      <c r="AB2240" s="37" t="e">
        <f t="shared" si="112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30">B2240+B2239</f>
        <v>0</v>
      </c>
      <c r="C2241" s="39">
        <f t="shared" si="1130"/>
        <v>0</v>
      </c>
      <c r="D2241" s="39">
        <f>D2240+D2239</f>
        <v>0</v>
      </c>
      <c r="E2241" s="39">
        <f t="shared" ref="E2241:AA2241" si="1131">E2240+E2239</f>
        <v>0</v>
      </c>
      <c r="F2241" s="39">
        <f t="shared" si="1131"/>
        <v>0</v>
      </c>
      <c r="G2241" s="39">
        <f t="shared" si="1131"/>
        <v>0</v>
      </c>
      <c r="H2241" s="39">
        <f t="shared" si="1131"/>
        <v>0</v>
      </c>
      <c r="I2241" s="39">
        <f t="shared" si="1131"/>
        <v>0</v>
      </c>
      <c r="J2241" s="39">
        <f t="shared" si="1131"/>
        <v>0</v>
      </c>
      <c r="K2241" s="39">
        <f t="shared" si="1131"/>
        <v>0</v>
      </c>
      <c r="L2241" s="39">
        <f t="shared" si="1131"/>
        <v>0</v>
      </c>
      <c r="M2241" s="39">
        <f t="shared" si="1131"/>
        <v>0</v>
      </c>
      <c r="N2241" s="39">
        <f t="shared" si="1131"/>
        <v>0</v>
      </c>
      <c r="O2241" s="39">
        <f t="shared" si="1131"/>
        <v>0</v>
      </c>
      <c r="P2241" s="39">
        <f t="shared" si="1131"/>
        <v>0</v>
      </c>
      <c r="Q2241" s="39">
        <f t="shared" si="1131"/>
        <v>0</v>
      </c>
      <c r="R2241" s="39">
        <f t="shared" si="1131"/>
        <v>0</v>
      </c>
      <c r="S2241" s="39">
        <f t="shared" si="1131"/>
        <v>0</v>
      </c>
      <c r="T2241" s="39">
        <f t="shared" si="1131"/>
        <v>0</v>
      </c>
      <c r="U2241" s="39">
        <f t="shared" si="1131"/>
        <v>0</v>
      </c>
      <c r="V2241" s="39">
        <f t="shared" si="1131"/>
        <v>0</v>
      </c>
      <c r="W2241" s="39">
        <f t="shared" si="1131"/>
        <v>0</v>
      </c>
      <c r="X2241" s="39">
        <f t="shared" si="1131"/>
        <v>0</v>
      </c>
      <c r="Y2241" s="39">
        <f t="shared" si="1131"/>
        <v>0</v>
      </c>
      <c r="Z2241" s="39">
        <f t="shared" si="1131"/>
        <v>0</v>
      </c>
      <c r="AA2241" s="39">
        <f t="shared" si="1131"/>
        <v>0</v>
      </c>
      <c r="AB2241" s="40" t="e">
        <f t="shared" si="112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3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5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32">Z2245/D2245</f>
        <v>#DIV/0!</v>
      </c>
      <c r="AC2245" s="32"/>
    </row>
    <row r="2246" spans="1:29" s="33" customFormat="1" ht="15.6" hidden="1" customHeight="1" x14ac:dyDescent="0.25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33">SUM(M2246:Y2246)</f>
        <v>0</v>
      </c>
      <c r="AA2246" s="31">
        <f>D2246-Z2246</f>
        <v>0</v>
      </c>
      <c r="AB2246" s="37" t="e">
        <f t="shared" si="1132"/>
        <v>#DIV/0!</v>
      </c>
      <c r="AC2246" s="32"/>
    </row>
    <row r="2247" spans="1:29" s="33" customFormat="1" ht="15.6" hidden="1" customHeight="1" x14ac:dyDescent="0.25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33"/>
        <v>0</v>
      </c>
      <c r="AA2247" s="31">
        <f>D2247-Z2247</f>
        <v>0</v>
      </c>
      <c r="AB2247" s="37" t="e">
        <f t="shared" si="1132"/>
        <v>#DIV/0!</v>
      </c>
      <c r="AC2247" s="32"/>
    </row>
    <row r="2248" spans="1:29" s="33" customFormat="1" ht="15.6" hidden="1" customHeight="1" x14ac:dyDescent="0.25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33"/>
        <v>0</v>
      </c>
      <c r="AA2248" s="31">
        <f>D2248-Z2248</f>
        <v>0</v>
      </c>
      <c r="AB2248" s="37" t="e">
        <f t="shared" si="1132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34">SUM(B2245:B2248)</f>
        <v>0</v>
      </c>
      <c r="C2249" s="39">
        <f t="shared" si="1134"/>
        <v>0</v>
      </c>
      <c r="D2249" s="39">
        <f>SUM(D2245:D2248)</f>
        <v>0</v>
      </c>
      <c r="E2249" s="39">
        <f t="shared" ref="E2249:AA2249" si="1135">SUM(E2245:E2248)</f>
        <v>0</v>
      </c>
      <c r="F2249" s="39">
        <f t="shared" si="1135"/>
        <v>0</v>
      </c>
      <c r="G2249" s="39">
        <f t="shared" si="1135"/>
        <v>0</v>
      </c>
      <c r="H2249" s="39">
        <f t="shared" si="1135"/>
        <v>0</v>
      </c>
      <c r="I2249" s="39">
        <f t="shared" si="1135"/>
        <v>0</v>
      </c>
      <c r="J2249" s="39">
        <f t="shared" si="1135"/>
        <v>0</v>
      </c>
      <c r="K2249" s="39">
        <f t="shared" si="1135"/>
        <v>0</v>
      </c>
      <c r="L2249" s="39">
        <f t="shared" si="1135"/>
        <v>0</v>
      </c>
      <c r="M2249" s="39">
        <f t="shared" si="1135"/>
        <v>0</v>
      </c>
      <c r="N2249" s="39">
        <f t="shared" si="1135"/>
        <v>0</v>
      </c>
      <c r="O2249" s="39">
        <f t="shared" si="1135"/>
        <v>0</v>
      </c>
      <c r="P2249" s="39">
        <f t="shared" si="1135"/>
        <v>0</v>
      </c>
      <c r="Q2249" s="39">
        <f t="shared" si="1135"/>
        <v>0</v>
      </c>
      <c r="R2249" s="39">
        <f t="shared" si="1135"/>
        <v>0</v>
      </c>
      <c r="S2249" s="39">
        <f t="shared" si="1135"/>
        <v>0</v>
      </c>
      <c r="T2249" s="39">
        <f t="shared" si="1135"/>
        <v>0</v>
      </c>
      <c r="U2249" s="39">
        <f t="shared" si="1135"/>
        <v>0</v>
      </c>
      <c r="V2249" s="39">
        <f t="shared" si="1135"/>
        <v>0</v>
      </c>
      <c r="W2249" s="39">
        <f t="shared" si="1135"/>
        <v>0</v>
      </c>
      <c r="X2249" s="39">
        <f t="shared" si="1135"/>
        <v>0</v>
      </c>
      <c r="Y2249" s="39">
        <f t="shared" si="1135"/>
        <v>0</v>
      </c>
      <c r="Z2249" s="39">
        <f t="shared" si="1135"/>
        <v>0</v>
      </c>
      <c r="AA2249" s="39">
        <f t="shared" si="1135"/>
        <v>0</v>
      </c>
      <c r="AB2249" s="40" t="e">
        <f t="shared" si="1132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36">SUM(M2250:Y2250)</f>
        <v>0</v>
      </c>
      <c r="AA2250" s="31">
        <f>D2250-Z2250</f>
        <v>0</v>
      </c>
      <c r="AB2250" s="37" t="e">
        <f t="shared" si="1132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37">B2250+B2249</f>
        <v>0</v>
      </c>
      <c r="C2251" s="39">
        <f t="shared" si="1137"/>
        <v>0</v>
      </c>
      <c r="D2251" s="39">
        <f>D2250+D2249</f>
        <v>0</v>
      </c>
      <c r="E2251" s="39">
        <f t="shared" ref="E2251:AA2251" si="1138">E2250+E2249</f>
        <v>0</v>
      </c>
      <c r="F2251" s="39">
        <f t="shared" si="1138"/>
        <v>0</v>
      </c>
      <c r="G2251" s="39">
        <f t="shared" si="1138"/>
        <v>0</v>
      </c>
      <c r="H2251" s="39">
        <f t="shared" si="1138"/>
        <v>0</v>
      </c>
      <c r="I2251" s="39">
        <f t="shared" si="1138"/>
        <v>0</v>
      </c>
      <c r="J2251" s="39">
        <f t="shared" si="1138"/>
        <v>0</v>
      </c>
      <c r="K2251" s="39">
        <f t="shared" si="1138"/>
        <v>0</v>
      </c>
      <c r="L2251" s="39">
        <f t="shared" si="1138"/>
        <v>0</v>
      </c>
      <c r="M2251" s="39">
        <f t="shared" si="1138"/>
        <v>0</v>
      </c>
      <c r="N2251" s="39">
        <f t="shared" si="1138"/>
        <v>0</v>
      </c>
      <c r="O2251" s="39">
        <f t="shared" si="1138"/>
        <v>0</v>
      </c>
      <c r="P2251" s="39">
        <f t="shared" si="1138"/>
        <v>0</v>
      </c>
      <c r="Q2251" s="39">
        <f t="shared" si="1138"/>
        <v>0</v>
      </c>
      <c r="R2251" s="39">
        <f t="shared" si="1138"/>
        <v>0</v>
      </c>
      <c r="S2251" s="39">
        <f t="shared" si="1138"/>
        <v>0</v>
      </c>
      <c r="T2251" s="39">
        <f t="shared" si="1138"/>
        <v>0</v>
      </c>
      <c r="U2251" s="39">
        <f t="shared" si="1138"/>
        <v>0</v>
      </c>
      <c r="V2251" s="39">
        <f t="shared" si="1138"/>
        <v>0</v>
      </c>
      <c r="W2251" s="39">
        <f t="shared" si="1138"/>
        <v>0</v>
      </c>
      <c r="X2251" s="39">
        <f t="shared" si="1138"/>
        <v>0</v>
      </c>
      <c r="Y2251" s="39">
        <f t="shared" si="1138"/>
        <v>0</v>
      </c>
      <c r="Z2251" s="39">
        <f t="shared" si="1138"/>
        <v>0</v>
      </c>
      <c r="AA2251" s="39">
        <f t="shared" si="1138"/>
        <v>0</v>
      </c>
      <c r="AB2251" s="40" t="e">
        <f t="shared" si="1132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3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6.55" customHeight="1" x14ac:dyDescent="0.25">
      <c r="A2257" s="36" t="s">
        <v>34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</row>
    <row r="2258" spans="1:29" s="33" customFormat="1" ht="26.55" customHeight="1" x14ac:dyDescent="0.25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39">SUM(M2258:Y2258)</f>
        <v>0</v>
      </c>
      <c r="AA2258" s="31">
        <f>D2258-Z2258</f>
        <v>0</v>
      </c>
      <c r="AB2258" s="37"/>
      <c r="AC2258" s="32"/>
    </row>
    <row r="2259" spans="1:29" s="33" customFormat="1" ht="26.55" customHeight="1" x14ac:dyDescent="0.25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39"/>
        <v>0</v>
      </c>
      <c r="AA2259" s="31">
        <f>D2259-Z2259</f>
        <v>0</v>
      </c>
      <c r="AB2259" s="37"/>
      <c r="AC2259" s="32"/>
    </row>
    <row r="2260" spans="1:29" s="33" customFormat="1" ht="26.55" customHeight="1" x14ac:dyDescent="0.25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3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40">SUM(B2257:B2260)</f>
        <v>2196445</v>
      </c>
      <c r="C2261" s="39">
        <f t="shared" si="1140"/>
        <v>0</v>
      </c>
      <c r="D2261" s="39">
        <f>SUM(D2257:D2260)</f>
        <v>2196445</v>
      </c>
      <c r="E2261" s="39">
        <f t="shared" ref="E2261:AA2261" si="1141">SUM(E2257:E2260)</f>
        <v>2196443.9499999997</v>
      </c>
      <c r="F2261" s="39">
        <f t="shared" si="1141"/>
        <v>0</v>
      </c>
      <c r="G2261" s="39">
        <f t="shared" si="1141"/>
        <v>0</v>
      </c>
      <c r="H2261" s="39">
        <f t="shared" si="1141"/>
        <v>0</v>
      </c>
      <c r="I2261" s="39">
        <f t="shared" si="1141"/>
        <v>0</v>
      </c>
      <c r="J2261" s="39">
        <f t="shared" si="1141"/>
        <v>0</v>
      </c>
      <c r="K2261" s="39">
        <f t="shared" si="1141"/>
        <v>0</v>
      </c>
      <c r="L2261" s="39">
        <f t="shared" si="1141"/>
        <v>0</v>
      </c>
      <c r="M2261" s="39">
        <f t="shared" si="1141"/>
        <v>0</v>
      </c>
      <c r="N2261" s="39">
        <f t="shared" si="1141"/>
        <v>0</v>
      </c>
      <c r="O2261" s="39">
        <f t="shared" si="1141"/>
        <v>2196443.9499999997</v>
      </c>
      <c r="P2261" s="39">
        <f t="shared" si="1141"/>
        <v>0</v>
      </c>
      <c r="Q2261" s="39">
        <f t="shared" si="1141"/>
        <v>0</v>
      </c>
      <c r="R2261" s="39">
        <f t="shared" si="1141"/>
        <v>0</v>
      </c>
      <c r="S2261" s="39">
        <f t="shared" si="1141"/>
        <v>0</v>
      </c>
      <c r="T2261" s="39">
        <f t="shared" si="1141"/>
        <v>0</v>
      </c>
      <c r="U2261" s="39">
        <f t="shared" si="1141"/>
        <v>0</v>
      </c>
      <c r="V2261" s="39">
        <f t="shared" si="1141"/>
        <v>0</v>
      </c>
      <c r="W2261" s="39">
        <f t="shared" si="1141"/>
        <v>0</v>
      </c>
      <c r="X2261" s="39">
        <f t="shared" si="1141"/>
        <v>0</v>
      </c>
      <c r="Y2261" s="39">
        <f t="shared" si="1141"/>
        <v>0</v>
      </c>
      <c r="Z2261" s="39">
        <f t="shared" si="1141"/>
        <v>2196443.9499999997</v>
      </c>
      <c r="AA2261" s="39">
        <f t="shared" si="1141"/>
        <v>1.0500000002793968</v>
      </c>
      <c r="AB2261" s="40">
        <f>Z2261/D2261</f>
        <v>0.99999952195479502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42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55" customHeight="1" x14ac:dyDescent="0.25">
      <c r="A2263" s="38" t="s">
        <v>40</v>
      </c>
      <c r="B2263" s="39">
        <f t="shared" ref="B2263:C2263" si="1143">B2262+B2261</f>
        <v>2196445</v>
      </c>
      <c r="C2263" s="39">
        <f t="shared" si="1143"/>
        <v>0</v>
      </c>
      <c r="D2263" s="39">
        <f>D2262+D2261</f>
        <v>2196445</v>
      </c>
      <c r="E2263" s="39">
        <f t="shared" ref="E2263:AA2263" si="1144">E2262+E2261</f>
        <v>2196443.9499999997</v>
      </c>
      <c r="F2263" s="39">
        <f t="shared" si="1144"/>
        <v>0</v>
      </c>
      <c r="G2263" s="39">
        <f t="shared" si="1144"/>
        <v>0</v>
      </c>
      <c r="H2263" s="39">
        <f t="shared" si="1144"/>
        <v>0</v>
      </c>
      <c r="I2263" s="39">
        <f t="shared" si="1144"/>
        <v>0</v>
      </c>
      <c r="J2263" s="39">
        <f t="shared" si="1144"/>
        <v>0</v>
      </c>
      <c r="K2263" s="39">
        <f t="shared" si="1144"/>
        <v>0</v>
      </c>
      <c r="L2263" s="39">
        <f t="shared" si="1144"/>
        <v>0</v>
      </c>
      <c r="M2263" s="39">
        <f t="shared" si="1144"/>
        <v>0</v>
      </c>
      <c r="N2263" s="39">
        <f t="shared" si="1144"/>
        <v>0</v>
      </c>
      <c r="O2263" s="39">
        <f t="shared" si="1144"/>
        <v>2196443.9499999997</v>
      </c>
      <c r="P2263" s="39">
        <f t="shared" si="1144"/>
        <v>0</v>
      </c>
      <c r="Q2263" s="39">
        <f t="shared" si="1144"/>
        <v>0</v>
      </c>
      <c r="R2263" s="39">
        <f t="shared" si="1144"/>
        <v>0</v>
      </c>
      <c r="S2263" s="39">
        <f t="shared" si="1144"/>
        <v>0</v>
      </c>
      <c r="T2263" s="39">
        <f t="shared" si="1144"/>
        <v>0</v>
      </c>
      <c r="U2263" s="39">
        <f t="shared" si="1144"/>
        <v>0</v>
      </c>
      <c r="V2263" s="39">
        <f t="shared" si="1144"/>
        <v>0</v>
      </c>
      <c r="W2263" s="39">
        <f t="shared" si="1144"/>
        <v>0</v>
      </c>
      <c r="X2263" s="39">
        <f t="shared" si="1144"/>
        <v>0</v>
      </c>
      <c r="Y2263" s="39">
        <f t="shared" si="1144"/>
        <v>0</v>
      </c>
      <c r="Z2263" s="39">
        <f t="shared" si="1144"/>
        <v>2196443.9499999997</v>
      </c>
      <c r="AA2263" s="39">
        <f t="shared" si="1144"/>
        <v>1.0500000002793968</v>
      </c>
      <c r="AB2263" s="40">
        <f>Z2263/D2263</f>
        <v>0.99999952195479502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24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5" hidden="1" customHeight="1" x14ac:dyDescent="0.3">
      <c r="A2266" s="74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5">
      <c r="A2267" s="36" t="s">
        <v>34</v>
      </c>
      <c r="B2267" s="31">
        <f>B2277+B2287+B2297+B2307+B2317</f>
        <v>0</v>
      </c>
      <c r="C2267" s="31">
        <f t="shared" ref="C2267:Y2272" si="1145">C2277+C2287+C2297+C2307+C2317</f>
        <v>0</v>
      </c>
      <c r="D2267" s="31">
        <f t="shared" si="1145"/>
        <v>0</v>
      </c>
      <c r="E2267" s="31">
        <f t="shared" si="1145"/>
        <v>0</v>
      </c>
      <c r="F2267" s="31">
        <f t="shared" si="1145"/>
        <v>0</v>
      </c>
      <c r="G2267" s="31">
        <f t="shared" si="1145"/>
        <v>0</v>
      </c>
      <c r="H2267" s="31">
        <f t="shared" si="1145"/>
        <v>0</v>
      </c>
      <c r="I2267" s="31">
        <f t="shared" si="1145"/>
        <v>0</v>
      </c>
      <c r="J2267" s="31">
        <f t="shared" si="1145"/>
        <v>0</v>
      </c>
      <c r="K2267" s="31">
        <f t="shared" si="1145"/>
        <v>0</v>
      </c>
      <c r="L2267" s="31">
        <f t="shared" si="1145"/>
        <v>0</v>
      </c>
      <c r="M2267" s="31">
        <f t="shared" si="1145"/>
        <v>0</v>
      </c>
      <c r="N2267" s="31">
        <f t="shared" si="1145"/>
        <v>0</v>
      </c>
      <c r="O2267" s="31">
        <f t="shared" si="1145"/>
        <v>0</v>
      </c>
      <c r="P2267" s="31">
        <f t="shared" si="1145"/>
        <v>0</v>
      </c>
      <c r="Q2267" s="31">
        <f t="shared" si="1145"/>
        <v>0</v>
      </c>
      <c r="R2267" s="31">
        <f t="shared" si="1145"/>
        <v>0</v>
      </c>
      <c r="S2267" s="31">
        <f t="shared" si="1145"/>
        <v>0</v>
      </c>
      <c r="T2267" s="31">
        <f t="shared" si="1145"/>
        <v>0</v>
      </c>
      <c r="U2267" s="31">
        <f t="shared" si="1145"/>
        <v>0</v>
      </c>
      <c r="V2267" s="31">
        <f t="shared" si="1145"/>
        <v>0</v>
      </c>
      <c r="W2267" s="31">
        <f t="shared" si="1145"/>
        <v>0</v>
      </c>
      <c r="X2267" s="31">
        <f t="shared" si="1145"/>
        <v>0</v>
      </c>
      <c r="Y2267" s="31">
        <f t="shared" si="1145"/>
        <v>0</v>
      </c>
      <c r="Z2267" s="31">
        <f t="shared" ref="Z2267:Z2270" si="1146">Z2277+Z2307+Z2317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5">
      <c r="A2268" s="36" t="s">
        <v>35</v>
      </c>
      <c r="B2268" s="31">
        <f t="shared" ref="B2268:Q2272" si="1147">B2278+B2288+B2298+B2308+B2318</f>
        <v>0</v>
      </c>
      <c r="C2268" s="31">
        <f t="shared" si="1147"/>
        <v>0</v>
      </c>
      <c r="D2268" s="31">
        <f t="shared" si="1147"/>
        <v>0</v>
      </c>
      <c r="E2268" s="31">
        <f t="shared" si="1147"/>
        <v>0</v>
      </c>
      <c r="F2268" s="31">
        <f t="shared" si="1147"/>
        <v>0</v>
      </c>
      <c r="G2268" s="31">
        <f t="shared" si="1147"/>
        <v>0</v>
      </c>
      <c r="H2268" s="31">
        <f t="shared" si="1147"/>
        <v>0</v>
      </c>
      <c r="I2268" s="31">
        <f t="shared" si="1147"/>
        <v>0</v>
      </c>
      <c r="J2268" s="31">
        <f t="shared" si="1147"/>
        <v>0</v>
      </c>
      <c r="K2268" s="31">
        <f t="shared" si="1147"/>
        <v>0</v>
      </c>
      <c r="L2268" s="31">
        <f t="shared" si="1147"/>
        <v>0</v>
      </c>
      <c r="M2268" s="31">
        <f t="shared" si="1147"/>
        <v>0</v>
      </c>
      <c r="N2268" s="31">
        <f t="shared" si="1147"/>
        <v>0</v>
      </c>
      <c r="O2268" s="31">
        <f t="shared" si="1147"/>
        <v>0</v>
      </c>
      <c r="P2268" s="31">
        <f t="shared" si="1147"/>
        <v>0</v>
      </c>
      <c r="Q2268" s="31">
        <f t="shared" si="1147"/>
        <v>0</v>
      </c>
      <c r="R2268" s="31">
        <f t="shared" si="1145"/>
        <v>0</v>
      </c>
      <c r="S2268" s="31">
        <f t="shared" si="1145"/>
        <v>0</v>
      </c>
      <c r="T2268" s="31">
        <f t="shared" si="1145"/>
        <v>0</v>
      </c>
      <c r="U2268" s="31">
        <f t="shared" si="1145"/>
        <v>0</v>
      </c>
      <c r="V2268" s="31">
        <f t="shared" si="1145"/>
        <v>0</v>
      </c>
      <c r="W2268" s="31">
        <f t="shared" si="1145"/>
        <v>0</v>
      </c>
      <c r="X2268" s="31">
        <f t="shared" si="1145"/>
        <v>0</v>
      </c>
      <c r="Y2268" s="31">
        <f t="shared" si="1145"/>
        <v>0</v>
      </c>
      <c r="Z2268" s="31">
        <f t="shared" si="1146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5">
      <c r="A2269" s="36" t="s">
        <v>36</v>
      </c>
      <c r="B2269" s="31">
        <f t="shared" si="1147"/>
        <v>0</v>
      </c>
      <c r="C2269" s="31">
        <f t="shared" si="1145"/>
        <v>0</v>
      </c>
      <c r="D2269" s="31">
        <f t="shared" si="1145"/>
        <v>0</v>
      </c>
      <c r="E2269" s="31">
        <f t="shared" si="1145"/>
        <v>0</v>
      </c>
      <c r="F2269" s="31">
        <f t="shared" si="1145"/>
        <v>0</v>
      </c>
      <c r="G2269" s="31">
        <f t="shared" si="1145"/>
        <v>0</v>
      </c>
      <c r="H2269" s="31">
        <f t="shared" si="1145"/>
        <v>0</v>
      </c>
      <c r="I2269" s="31">
        <f t="shared" si="1145"/>
        <v>0</v>
      </c>
      <c r="J2269" s="31">
        <f t="shared" si="1145"/>
        <v>0</v>
      </c>
      <c r="K2269" s="31">
        <f t="shared" si="1145"/>
        <v>0</v>
      </c>
      <c r="L2269" s="31">
        <f t="shared" si="1145"/>
        <v>0</v>
      </c>
      <c r="M2269" s="31">
        <f t="shared" si="1145"/>
        <v>0</v>
      </c>
      <c r="N2269" s="31">
        <f t="shared" si="1145"/>
        <v>0</v>
      </c>
      <c r="O2269" s="31">
        <f t="shared" si="1145"/>
        <v>0</v>
      </c>
      <c r="P2269" s="31">
        <f t="shared" si="1145"/>
        <v>0</v>
      </c>
      <c r="Q2269" s="31">
        <f t="shared" si="1145"/>
        <v>0</v>
      </c>
      <c r="R2269" s="31">
        <f t="shared" si="1145"/>
        <v>0</v>
      </c>
      <c r="S2269" s="31">
        <f t="shared" si="1145"/>
        <v>0</v>
      </c>
      <c r="T2269" s="31">
        <f t="shared" si="1145"/>
        <v>0</v>
      </c>
      <c r="U2269" s="31">
        <f t="shared" si="1145"/>
        <v>0</v>
      </c>
      <c r="V2269" s="31">
        <f t="shared" si="1145"/>
        <v>0</v>
      </c>
      <c r="W2269" s="31">
        <f t="shared" si="1145"/>
        <v>0</v>
      </c>
      <c r="X2269" s="31">
        <f t="shared" si="1145"/>
        <v>0</v>
      </c>
      <c r="Y2269" s="31">
        <f t="shared" si="1145"/>
        <v>0</v>
      </c>
      <c r="Z2269" s="31">
        <f t="shared" si="1146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5">
      <c r="A2270" s="36" t="s">
        <v>37</v>
      </c>
      <c r="B2270" s="31">
        <f t="shared" si="1147"/>
        <v>0</v>
      </c>
      <c r="C2270" s="31">
        <f t="shared" si="1145"/>
        <v>0</v>
      </c>
      <c r="D2270" s="31">
        <f t="shared" si="1145"/>
        <v>0</v>
      </c>
      <c r="E2270" s="31">
        <f t="shared" si="1145"/>
        <v>0</v>
      </c>
      <c r="F2270" s="31">
        <f t="shared" si="1145"/>
        <v>0</v>
      </c>
      <c r="G2270" s="31">
        <f t="shared" si="1145"/>
        <v>0</v>
      </c>
      <c r="H2270" s="31">
        <f t="shared" si="1145"/>
        <v>0</v>
      </c>
      <c r="I2270" s="31">
        <f t="shared" si="1145"/>
        <v>0</v>
      </c>
      <c r="J2270" s="31">
        <f t="shared" si="1145"/>
        <v>0</v>
      </c>
      <c r="K2270" s="31">
        <f t="shared" si="1145"/>
        <v>0</v>
      </c>
      <c r="L2270" s="31">
        <f t="shared" si="1145"/>
        <v>0</v>
      </c>
      <c r="M2270" s="31">
        <f t="shared" si="1145"/>
        <v>0</v>
      </c>
      <c r="N2270" s="31">
        <f t="shared" si="1145"/>
        <v>0</v>
      </c>
      <c r="O2270" s="31">
        <f t="shared" si="1145"/>
        <v>0</v>
      </c>
      <c r="P2270" s="31">
        <f t="shared" si="1145"/>
        <v>0</v>
      </c>
      <c r="Q2270" s="31">
        <f t="shared" si="1145"/>
        <v>0</v>
      </c>
      <c r="R2270" s="31">
        <f t="shared" si="1145"/>
        <v>0</v>
      </c>
      <c r="S2270" s="31">
        <f t="shared" si="1145"/>
        <v>0</v>
      </c>
      <c r="T2270" s="31">
        <f t="shared" si="1145"/>
        <v>0</v>
      </c>
      <c r="U2270" s="31">
        <f t="shared" si="1145"/>
        <v>0</v>
      </c>
      <c r="V2270" s="31">
        <f t="shared" si="1145"/>
        <v>0</v>
      </c>
      <c r="W2270" s="31">
        <f t="shared" si="1145"/>
        <v>0</v>
      </c>
      <c r="X2270" s="31">
        <f t="shared" si="1145"/>
        <v>0</v>
      </c>
      <c r="Y2270" s="31">
        <f t="shared" si="1145"/>
        <v>0</v>
      </c>
      <c r="Z2270" s="31">
        <f t="shared" si="1146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48">SUM(B2267:B2270)</f>
        <v>0</v>
      </c>
      <c r="C2271" s="39">
        <f t="shared" ref="C2271:AA2271" si="1149">SUM(C2267:C2270)</f>
        <v>0</v>
      </c>
      <c r="D2271" s="39">
        <f t="shared" si="1149"/>
        <v>0</v>
      </c>
      <c r="E2271" s="39">
        <f t="shared" si="1149"/>
        <v>0</v>
      </c>
      <c r="F2271" s="39">
        <f t="shared" si="1149"/>
        <v>0</v>
      </c>
      <c r="G2271" s="39">
        <f t="shared" si="1149"/>
        <v>0</v>
      </c>
      <c r="H2271" s="39">
        <f t="shared" si="1149"/>
        <v>0</v>
      </c>
      <c r="I2271" s="39">
        <f t="shared" si="1149"/>
        <v>0</v>
      </c>
      <c r="J2271" s="39">
        <f t="shared" si="1149"/>
        <v>0</v>
      </c>
      <c r="K2271" s="39">
        <f t="shared" si="1149"/>
        <v>0</v>
      </c>
      <c r="L2271" s="39">
        <f t="shared" si="1149"/>
        <v>0</v>
      </c>
      <c r="M2271" s="39">
        <f t="shared" si="1149"/>
        <v>0</v>
      </c>
      <c r="N2271" s="39">
        <f t="shared" si="1149"/>
        <v>0</v>
      </c>
      <c r="O2271" s="39">
        <f t="shared" si="1149"/>
        <v>0</v>
      </c>
      <c r="P2271" s="39">
        <f t="shared" si="1149"/>
        <v>0</v>
      </c>
      <c r="Q2271" s="39">
        <f t="shared" si="1149"/>
        <v>0</v>
      </c>
      <c r="R2271" s="39">
        <f t="shared" si="1149"/>
        <v>0</v>
      </c>
      <c r="S2271" s="39">
        <f t="shared" si="1149"/>
        <v>0</v>
      </c>
      <c r="T2271" s="39">
        <f t="shared" si="1149"/>
        <v>0</v>
      </c>
      <c r="U2271" s="39">
        <f t="shared" si="1149"/>
        <v>0</v>
      </c>
      <c r="V2271" s="39">
        <f t="shared" si="1149"/>
        <v>0</v>
      </c>
      <c r="W2271" s="39">
        <f t="shared" si="1149"/>
        <v>0</v>
      </c>
      <c r="X2271" s="39">
        <f t="shared" si="1149"/>
        <v>0</v>
      </c>
      <c r="Y2271" s="39">
        <f t="shared" si="1149"/>
        <v>0</v>
      </c>
      <c r="Z2271" s="39">
        <f t="shared" si="1149"/>
        <v>0</v>
      </c>
      <c r="AA2271" s="39">
        <f t="shared" si="1149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47"/>
        <v>0</v>
      </c>
      <c r="C2272" s="31">
        <f t="shared" si="1145"/>
        <v>0</v>
      </c>
      <c r="D2272" s="31">
        <f t="shared" si="1145"/>
        <v>0</v>
      </c>
      <c r="E2272" s="31">
        <f t="shared" si="1145"/>
        <v>0</v>
      </c>
      <c r="F2272" s="31">
        <f t="shared" si="1145"/>
        <v>0</v>
      </c>
      <c r="G2272" s="31">
        <f t="shared" si="1145"/>
        <v>0</v>
      </c>
      <c r="H2272" s="31">
        <f t="shared" si="1145"/>
        <v>0</v>
      </c>
      <c r="I2272" s="31">
        <f t="shared" si="1145"/>
        <v>0</v>
      </c>
      <c r="J2272" s="31">
        <f t="shared" si="1145"/>
        <v>0</v>
      </c>
      <c r="K2272" s="31">
        <f t="shared" si="1145"/>
        <v>0</v>
      </c>
      <c r="L2272" s="31">
        <f t="shared" si="1145"/>
        <v>0</v>
      </c>
      <c r="M2272" s="31">
        <f t="shared" si="1145"/>
        <v>0</v>
      </c>
      <c r="N2272" s="31">
        <f t="shared" si="1145"/>
        <v>0</v>
      </c>
      <c r="O2272" s="31">
        <f t="shared" si="1145"/>
        <v>0</v>
      </c>
      <c r="P2272" s="31">
        <f t="shared" si="1145"/>
        <v>0</v>
      </c>
      <c r="Q2272" s="31">
        <f t="shared" si="1145"/>
        <v>0</v>
      </c>
      <c r="R2272" s="31">
        <f t="shared" si="1145"/>
        <v>0</v>
      </c>
      <c r="S2272" s="31">
        <f t="shared" si="1145"/>
        <v>0</v>
      </c>
      <c r="T2272" s="31">
        <f t="shared" si="1145"/>
        <v>0</v>
      </c>
      <c r="U2272" s="31">
        <f t="shared" si="1145"/>
        <v>0</v>
      </c>
      <c r="V2272" s="31">
        <f t="shared" si="1145"/>
        <v>0</v>
      </c>
      <c r="W2272" s="31">
        <f t="shared" si="1145"/>
        <v>0</v>
      </c>
      <c r="X2272" s="31">
        <f t="shared" si="1145"/>
        <v>0</v>
      </c>
      <c r="Y2272" s="31">
        <f t="shared" si="1145"/>
        <v>0</v>
      </c>
      <c r="Z2272" s="31">
        <f t="shared" ref="Z2272" si="1150">Z2292+Z2302</f>
        <v>0</v>
      </c>
      <c r="AA2272" s="31">
        <f>D2272-Z2272</f>
        <v>0</v>
      </c>
      <c r="AB2272" s="37"/>
      <c r="AC2272" s="32"/>
    </row>
    <row r="2273" spans="1:29" s="33" customFormat="1" ht="26.4" hidden="1" customHeight="1" x14ac:dyDescent="0.25">
      <c r="A2273" s="38" t="s">
        <v>40</v>
      </c>
      <c r="B2273" s="39">
        <f t="shared" ref="B2273:AA2273" si="1151">B2272+B2271</f>
        <v>0</v>
      </c>
      <c r="C2273" s="39">
        <f t="shared" si="1151"/>
        <v>0</v>
      </c>
      <c r="D2273" s="39">
        <f t="shared" si="1151"/>
        <v>0</v>
      </c>
      <c r="E2273" s="39">
        <f t="shared" si="1151"/>
        <v>0</v>
      </c>
      <c r="F2273" s="39">
        <f t="shared" si="1151"/>
        <v>0</v>
      </c>
      <c r="G2273" s="39">
        <f t="shared" si="1151"/>
        <v>0</v>
      </c>
      <c r="H2273" s="39">
        <f t="shared" si="1151"/>
        <v>0</v>
      </c>
      <c r="I2273" s="39">
        <f t="shared" si="1151"/>
        <v>0</v>
      </c>
      <c r="J2273" s="39">
        <f t="shared" si="1151"/>
        <v>0</v>
      </c>
      <c r="K2273" s="39">
        <f t="shared" si="1151"/>
        <v>0</v>
      </c>
      <c r="L2273" s="39">
        <f t="shared" si="1151"/>
        <v>0</v>
      </c>
      <c r="M2273" s="39">
        <f t="shared" si="1151"/>
        <v>0</v>
      </c>
      <c r="N2273" s="39">
        <f t="shared" si="1151"/>
        <v>0</v>
      </c>
      <c r="O2273" s="39">
        <f t="shared" si="1151"/>
        <v>0</v>
      </c>
      <c r="P2273" s="39">
        <f t="shared" si="1151"/>
        <v>0</v>
      </c>
      <c r="Q2273" s="39">
        <f t="shared" si="1151"/>
        <v>0</v>
      </c>
      <c r="R2273" s="39">
        <f t="shared" si="1151"/>
        <v>0</v>
      </c>
      <c r="S2273" s="39">
        <f t="shared" si="1151"/>
        <v>0</v>
      </c>
      <c r="T2273" s="39">
        <f t="shared" si="1151"/>
        <v>0</v>
      </c>
      <c r="U2273" s="39">
        <f t="shared" si="1151"/>
        <v>0</v>
      </c>
      <c r="V2273" s="39">
        <f t="shared" si="1151"/>
        <v>0</v>
      </c>
      <c r="W2273" s="39">
        <f t="shared" si="1151"/>
        <v>0</v>
      </c>
      <c r="X2273" s="39">
        <f t="shared" si="1151"/>
        <v>0</v>
      </c>
      <c r="Y2273" s="39">
        <f t="shared" si="1151"/>
        <v>0</v>
      </c>
      <c r="Z2273" s="39">
        <f t="shared" si="1151"/>
        <v>0</v>
      </c>
      <c r="AA2273" s="39">
        <f t="shared" si="1151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45" hidden="1" customHeight="1" x14ac:dyDescent="0.3">
      <c r="A2276" s="69" t="s">
        <v>133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5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52">SUM(M2277:Y2277)</f>
        <v>0</v>
      </c>
      <c r="AA2277" s="31">
        <f>D2277-Z2277</f>
        <v>0</v>
      </c>
      <c r="AB2277" s="37"/>
      <c r="AC2277" s="32"/>
    </row>
    <row r="2278" spans="1:29" s="33" customFormat="1" ht="18" hidden="1" customHeight="1" x14ac:dyDescent="0.25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52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5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52"/>
        <v>0</v>
      </c>
      <c r="AA2279" s="31">
        <f>D2279-Z2279</f>
        <v>0</v>
      </c>
      <c r="AB2279" s="37"/>
      <c r="AC2279" s="32"/>
    </row>
    <row r="2280" spans="1:29" s="33" customFormat="1" ht="18" hidden="1" customHeight="1" x14ac:dyDescent="0.25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52"/>
        <v>0</v>
      </c>
      <c r="AA2280" s="31">
        <f>D2280-Z2280</f>
        <v>0</v>
      </c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53">SUM(B2277:B2280)</f>
        <v>0</v>
      </c>
      <c r="C2281" s="39">
        <f t="shared" si="1153"/>
        <v>0</v>
      </c>
      <c r="D2281" s="39">
        <f t="shared" si="1153"/>
        <v>0</v>
      </c>
      <c r="E2281" s="39">
        <f t="shared" si="1153"/>
        <v>0</v>
      </c>
      <c r="F2281" s="39">
        <f t="shared" si="1153"/>
        <v>0</v>
      </c>
      <c r="G2281" s="39">
        <f t="shared" si="1153"/>
        <v>0</v>
      </c>
      <c r="H2281" s="39">
        <f t="shared" si="1153"/>
        <v>0</v>
      </c>
      <c r="I2281" s="39">
        <f t="shared" si="1153"/>
        <v>0</v>
      </c>
      <c r="J2281" s="39">
        <f t="shared" si="1153"/>
        <v>0</v>
      </c>
      <c r="K2281" s="39">
        <f t="shared" si="1153"/>
        <v>0</v>
      </c>
      <c r="L2281" s="39">
        <f t="shared" si="1153"/>
        <v>0</v>
      </c>
      <c r="M2281" s="39">
        <f t="shared" si="1153"/>
        <v>0</v>
      </c>
      <c r="N2281" s="39">
        <f t="shared" si="1153"/>
        <v>0</v>
      </c>
      <c r="O2281" s="39">
        <f t="shared" si="1153"/>
        <v>0</v>
      </c>
      <c r="P2281" s="39">
        <f t="shared" si="1153"/>
        <v>0</v>
      </c>
      <c r="Q2281" s="39">
        <f t="shared" si="1153"/>
        <v>0</v>
      </c>
      <c r="R2281" s="39">
        <f t="shared" si="1153"/>
        <v>0</v>
      </c>
      <c r="S2281" s="39">
        <f t="shared" si="1153"/>
        <v>0</v>
      </c>
      <c r="T2281" s="39">
        <f t="shared" si="1153"/>
        <v>0</v>
      </c>
      <c r="U2281" s="39">
        <f t="shared" si="1153"/>
        <v>0</v>
      </c>
      <c r="V2281" s="39">
        <f t="shared" si="1153"/>
        <v>0</v>
      </c>
      <c r="W2281" s="39">
        <f t="shared" si="1153"/>
        <v>0</v>
      </c>
      <c r="X2281" s="39">
        <f t="shared" si="1153"/>
        <v>0</v>
      </c>
      <c r="Y2281" s="39">
        <f t="shared" si="1153"/>
        <v>0</v>
      </c>
      <c r="Z2281" s="39">
        <f t="shared" si="1153"/>
        <v>0</v>
      </c>
      <c r="AA2281" s="39">
        <f t="shared" si="1153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54">Z2292+Z2302</f>
        <v>0</v>
      </c>
      <c r="AA2282" s="31">
        <f>D2282-Z2282</f>
        <v>0</v>
      </c>
      <c r="AB2282" s="37"/>
      <c r="AC2282" s="32"/>
    </row>
    <row r="2283" spans="1:29" s="33" customFormat="1" ht="24.6" hidden="1" customHeight="1" x14ac:dyDescent="0.25">
      <c r="A2283" s="38" t="s">
        <v>40</v>
      </c>
      <c r="B2283" s="39">
        <f t="shared" ref="B2283:AA2283" si="1155">B2282+B2281</f>
        <v>0</v>
      </c>
      <c r="C2283" s="39">
        <f t="shared" si="1155"/>
        <v>0</v>
      </c>
      <c r="D2283" s="39">
        <f t="shared" si="1155"/>
        <v>0</v>
      </c>
      <c r="E2283" s="39">
        <f t="shared" si="1155"/>
        <v>0</v>
      </c>
      <c r="F2283" s="39">
        <f t="shared" si="1155"/>
        <v>0</v>
      </c>
      <c r="G2283" s="39">
        <f t="shared" si="1155"/>
        <v>0</v>
      </c>
      <c r="H2283" s="39">
        <f t="shared" si="1155"/>
        <v>0</v>
      </c>
      <c r="I2283" s="39">
        <f t="shared" si="1155"/>
        <v>0</v>
      </c>
      <c r="J2283" s="39">
        <f t="shared" si="1155"/>
        <v>0</v>
      </c>
      <c r="K2283" s="39">
        <f t="shared" si="1155"/>
        <v>0</v>
      </c>
      <c r="L2283" s="39">
        <f t="shared" si="1155"/>
        <v>0</v>
      </c>
      <c r="M2283" s="39">
        <f t="shared" si="1155"/>
        <v>0</v>
      </c>
      <c r="N2283" s="39">
        <f t="shared" si="1155"/>
        <v>0</v>
      </c>
      <c r="O2283" s="39">
        <f t="shared" si="1155"/>
        <v>0</v>
      </c>
      <c r="P2283" s="39">
        <f t="shared" si="1155"/>
        <v>0</v>
      </c>
      <c r="Q2283" s="39">
        <f t="shared" si="1155"/>
        <v>0</v>
      </c>
      <c r="R2283" s="39">
        <f t="shared" si="1155"/>
        <v>0</v>
      </c>
      <c r="S2283" s="39">
        <f t="shared" si="1155"/>
        <v>0</v>
      </c>
      <c r="T2283" s="39">
        <f t="shared" si="1155"/>
        <v>0</v>
      </c>
      <c r="U2283" s="39">
        <f t="shared" si="1155"/>
        <v>0</v>
      </c>
      <c r="V2283" s="39">
        <f t="shared" si="1155"/>
        <v>0</v>
      </c>
      <c r="W2283" s="39">
        <f t="shared" si="1155"/>
        <v>0</v>
      </c>
      <c r="X2283" s="39">
        <f t="shared" si="1155"/>
        <v>0</v>
      </c>
      <c r="Y2283" s="39">
        <f t="shared" si="1155"/>
        <v>0</v>
      </c>
      <c r="Z2283" s="39">
        <f t="shared" si="1155"/>
        <v>0</v>
      </c>
      <c r="AA2283" s="39">
        <f t="shared" si="1155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134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5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5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56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5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5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57">SUM(B2287:B2290)</f>
        <v>0</v>
      </c>
      <c r="C2291" s="39">
        <f t="shared" si="1157"/>
        <v>0</v>
      </c>
      <c r="D2291" s="39">
        <f t="shared" si="1157"/>
        <v>0</v>
      </c>
      <c r="E2291" s="39">
        <f t="shared" si="1157"/>
        <v>0</v>
      </c>
      <c r="F2291" s="39">
        <f t="shared" si="1157"/>
        <v>0</v>
      </c>
      <c r="G2291" s="39">
        <f t="shared" si="1157"/>
        <v>0</v>
      </c>
      <c r="H2291" s="39">
        <f t="shared" si="1157"/>
        <v>0</v>
      </c>
      <c r="I2291" s="39">
        <f t="shared" si="1157"/>
        <v>0</v>
      </c>
      <c r="J2291" s="39">
        <f t="shared" si="1157"/>
        <v>0</v>
      </c>
      <c r="K2291" s="39">
        <f t="shared" si="1157"/>
        <v>0</v>
      </c>
      <c r="L2291" s="39">
        <f t="shared" si="1157"/>
        <v>0</v>
      </c>
      <c r="M2291" s="39">
        <f t="shared" si="1157"/>
        <v>0</v>
      </c>
      <c r="N2291" s="39">
        <f t="shared" si="1157"/>
        <v>0</v>
      </c>
      <c r="O2291" s="39">
        <f t="shared" si="1157"/>
        <v>0</v>
      </c>
      <c r="P2291" s="39">
        <f t="shared" si="1157"/>
        <v>0</v>
      </c>
      <c r="Q2291" s="39">
        <f t="shared" si="1157"/>
        <v>0</v>
      </c>
      <c r="R2291" s="39">
        <f t="shared" si="1157"/>
        <v>0</v>
      </c>
      <c r="S2291" s="39">
        <f t="shared" si="1157"/>
        <v>0</v>
      </c>
      <c r="T2291" s="39">
        <f t="shared" si="1157"/>
        <v>0</v>
      </c>
      <c r="U2291" s="39">
        <f t="shared" si="1157"/>
        <v>0</v>
      </c>
      <c r="V2291" s="39">
        <f t="shared" si="1157"/>
        <v>0</v>
      </c>
      <c r="W2291" s="39">
        <f t="shared" si="1157"/>
        <v>0</v>
      </c>
      <c r="X2291" s="39">
        <f t="shared" si="1157"/>
        <v>0</v>
      </c>
      <c r="Y2291" s="39">
        <f t="shared" si="1157"/>
        <v>0</v>
      </c>
      <c r="Z2291" s="39">
        <f t="shared" si="1157"/>
        <v>0</v>
      </c>
      <c r="AA2291" s="39">
        <f t="shared" si="1157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5" hidden="1" customHeight="1" x14ac:dyDescent="0.25">
      <c r="A2293" s="38" t="s">
        <v>40</v>
      </c>
      <c r="B2293" s="39">
        <f t="shared" ref="B2293:AA2293" si="1158">B2292+B2291</f>
        <v>0</v>
      </c>
      <c r="C2293" s="39">
        <f t="shared" si="1158"/>
        <v>0</v>
      </c>
      <c r="D2293" s="39">
        <f t="shared" si="1158"/>
        <v>0</v>
      </c>
      <c r="E2293" s="39">
        <f t="shared" si="1158"/>
        <v>0</v>
      </c>
      <c r="F2293" s="39">
        <f t="shared" si="1158"/>
        <v>0</v>
      </c>
      <c r="G2293" s="39">
        <f t="shared" si="1158"/>
        <v>0</v>
      </c>
      <c r="H2293" s="39">
        <f t="shared" si="1158"/>
        <v>0</v>
      </c>
      <c r="I2293" s="39">
        <f t="shared" si="1158"/>
        <v>0</v>
      </c>
      <c r="J2293" s="39">
        <f t="shared" si="1158"/>
        <v>0</v>
      </c>
      <c r="K2293" s="39">
        <f t="shared" si="1158"/>
        <v>0</v>
      </c>
      <c r="L2293" s="39">
        <f t="shared" si="1158"/>
        <v>0</v>
      </c>
      <c r="M2293" s="39">
        <f t="shared" si="1158"/>
        <v>0</v>
      </c>
      <c r="N2293" s="39">
        <f t="shared" si="1158"/>
        <v>0</v>
      </c>
      <c r="O2293" s="39">
        <f t="shared" si="1158"/>
        <v>0</v>
      </c>
      <c r="P2293" s="39">
        <f t="shared" si="1158"/>
        <v>0</v>
      </c>
      <c r="Q2293" s="39">
        <f t="shared" si="1158"/>
        <v>0</v>
      </c>
      <c r="R2293" s="39">
        <f t="shared" si="1158"/>
        <v>0</v>
      </c>
      <c r="S2293" s="39">
        <f t="shared" si="1158"/>
        <v>0</v>
      </c>
      <c r="T2293" s="39">
        <f t="shared" si="1158"/>
        <v>0</v>
      </c>
      <c r="U2293" s="39">
        <f t="shared" si="1158"/>
        <v>0</v>
      </c>
      <c r="V2293" s="39">
        <f t="shared" si="1158"/>
        <v>0</v>
      </c>
      <c r="W2293" s="39">
        <f t="shared" si="1158"/>
        <v>0</v>
      </c>
      <c r="X2293" s="39">
        <f t="shared" si="1158"/>
        <v>0</v>
      </c>
      <c r="Y2293" s="39">
        <f t="shared" si="1158"/>
        <v>0</v>
      </c>
      <c r="Z2293" s="39">
        <f t="shared" si="1158"/>
        <v>0</v>
      </c>
      <c r="AA2293" s="39">
        <f t="shared" si="1158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134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5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5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59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5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5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60">SUM(B2297:B2300)</f>
        <v>0</v>
      </c>
      <c r="C2301" s="39">
        <f t="shared" si="1160"/>
        <v>0</v>
      </c>
      <c r="D2301" s="39">
        <f t="shared" si="1160"/>
        <v>0</v>
      </c>
      <c r="E2301" s="39">
        <f t="shared" si="1160"/>
        <v>0</v>
      </c>
      <c r="F2301" s="39">
        <f t="shared" si="1160"/>
        <v>0</v>
      </c>
      <c r="G2301" s="39">
        <f t="shared" si="1160"/>
        <v>0</v>
      </c>
      <c r="H2301" s="39">
        <f t="shared" si="1160"/>
        <v>0</v>
      </c>
      <c r="I2301" s="39">
        <f t="shared" si="1160"/>
        <v>0</v>
      </c>
      <c r="J2301" s="39">
        <f t="shared" si="1160"/>
        <v>0</v>
      </c>
      <c r="K2301" s="39">
        <f t="shared" si="1160"/>
        <v>0</v>
      </c>
      <c r="L2301" s="39">
        <f t="shared" si="1160"/>
        <v>0</v>
      </c>
      <c r="M2301" s="39">
        <f t="shared" si="1160"/>
        <v>0</v>
      </c>
      <c r="N2301" s="39">
        <f t="shared" si="1160"/>
        <v>0</v>
      </c>
      <c r="O2301" s="39">
        <f t="shared" si="1160"/>
        <v>0</v>
      </c>
      <c r="P2301" s="39">
        <f t="shared" si="1160"/>
        <v>0</v>
      </c>
      <c r="Q2301" s="39">
        <f t="shared" si="1160"/>
        <v>0</v>
      </c>
      <c r="R2301" s="39">
        <f t="shared" si="1160"/>
        <v>0</v>
      </c>
      <c r="S2301" s="39">
        <f t="shared" si="1160"/>
        <v>0</v>
      </c>
      <c r="T2301" s="39">
        <f t="shared" si="1160"/>
        <v>0</v>
      </c>
      <c r="U2301" s="39">
        <f t="shared" si="1160"/>
        <v>0</v>
      </c>
      <c r="V2301" s="39">
        <f t="shared" si="1160"/>
        <v>0</v>
      </c>
      <c r="W2301" s="39">
        <f t="shared" si="1160"/>
        <v>0</v>
      </c>
      <c r="X2301" s="39">
        <f t="shared" si="1160"/>
        <v>0</v>
      </c>
      <c r="Y2301" s="39">
        <f t="shared" si="1160"/>
        <v>0</v>
      </c>
      <c r="Z2301" s="39">
        <f t="shared" si="1160"/>
        <v>0</v>
      </c>
      <c r="AA2301" s="39">
        <f t="shared" si="1160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61">B2302+B2301</f>
        <v>0</v>
      </c>
      <c r="C2303" s="39">
        <f t="shared" si="1161"/>
        <v>0</v>
      </c>
      <c r="D2303" s="39">
        <f t="shared" si="1161"/>
        <v>0</v>
      </c>
      <c r="E2303" s="39">
        <f t="shared" si="1161"/>
        <v>0</v>
      </c>
      <c r="F2303" s="39">
        <f t="shared" si="1161"/>
        <v>0</v>
      </c>
      <c r="G2303" s="39">
        <f t="shared" si="1161"/>
        <v>0</v>
      </c>
      <c r="H2303" s="39">
        <f t="shared" si="1161"/>
        <v>0</v>
      </c>
      <c r="I2303" s="39">
        <f t="shared" si="1161"/>
        <v>0</v>
      </c>
      <c r="J2303" s="39">
        <f t="shared" si="1161"/>
        <v>0</v>
      </c>
      <c r="K2303" s="39">
        <f t="shared" si="1161"/>
        <v>0</v>
      </c>
      <c r="L2303" s="39">
        <f t="shared" si="1161"/>
        <v>0</v>
      </c>
      <c r="M2303" s="39">
        <f t="shared" si="1161"/>
        <v>0</v>
      </c>
      <c r="N2303" s="39">
        <f t="shared" si="1161"/>
        <v>0</v>
      </c>
      <c r="O2303" s="39">
        <f t="shared" si="1161"/>
        <v>0</v>
      </c>
      <c r="P2303" s="39">
        <f t="shared" si="1161"/>
        <v>0</v>
      </c>
      <c r="Q2303" s="39">
        <f t="shared" si="1161"/>
        <v>0</v>
      </c>
      <c r="R2303" s="39">
        <f t="shared" si="1161"/>
        <v>0</v>
      </c>
      <c r="S2303" s="39">
        <f t="shared" si="1161"/>
        <v>0</v>
      </c>
      <c r="T2303" s="39">
        <f t="shared" si="1161"/>
        <v>0</v>
      </c>
      <c r="U2303" s="39">
        <f t="shared" si="1161"/>
        <v>0</v>
      </c>
      <c r="V2303" s="39">
        <f t="shared" si="1161"/>
        <v>0</v>
      </c>
      <c r="W2303" s="39">
        <f t="shared" si="1161"/>
        <v>0</v>
      </c>
      <c r="X2303" s="39">
        <f t="shared" si="1161"/>
        <v>0</v>
      </c>
      <c r="Y2303" s="39">
        <f t="shared" si="1161"/>
        <v>0</v>
      </c>
      <c r="Z2303" s="39">
        <f t="shared" si="1161"/>
        <v>0</v>
      </c>
      <c r="AA2303" s="39">
        <f t="shared" si="1161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134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5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5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2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5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5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63">SUM(B2307:B2310)</f>
        <v>0</v>
      </c>
      <c r="C2311" s="39">
        <f t="shared" si="1163"/>
        <v>0</v>
      </c>
      <c r="D2311" s="39">
        <f t="shared" si="1163"/>
        <v>0</v>
      </c>
      <c r="E2311" s="39">
        <f t="shared" si="1163"/>
        <v>0</v>
      </c>
      <c r="F2311" s="39">
        <f t="shared" si="1163"/>
        <v>0</v>
      </c>
      <c r="G2311" s="39">
        <f t="shared" si="1163"/>
        <v>0</v>
      </c>
      <c r="H2311" s="39">
        <f t="shared" si="1163"/>
        <v>0</v>
      </c>
      <c r="I2311" s="39">
        <f t="shared" si="1163"/>
        <v>0</v>
      </c>
      <c r="J2311" s="39">
        <f t="shared" si="1163"/>
        <v>0</v>
      </c>
      <c r="K2311" s="39">
        <f t="shared" si="1163"/>
        <v>0</v>
      </c>
      <c r="L2311" s="39">
        <f t="shared" si="1163"/>
        <v>0</v>
      </c>
      <c r="M2311" s="39">
        <f t="shared" si="1163"/>
        <v>0</v>
      </c>
      <c r="N2311" s="39">
        <f t="shared" si="1163"/>
        <v>0</v>
      </c>
      <c r="O2311" s="39">
        <f t="shared" si="1163"/>
        <v>0</v>
      </c>
      <c r="P2311" s="39">
        <f t="shared" si="1163"/>
        <v>0</v>
      </c>
      <c r="Q2311" s="39">
        <f t="shared" si="1163"/>
        <v>0</v>
      </c>
      <c r="R2311" s="39">
        <f t="shared" si="1163"/>
        <v>0</v>
      </c>
      <c r="S2311" s="39">
        <f t="shared" si="1163"/>
        <v>0</v>
      </c>
      <c r="T2311" s="39">
        <f t="shared" si="1163"/>
        <v>0</v>
      </c>
      <c r="U2311" s="39">
        <f t="shared" si="1163"/>
        <v>0</v>
      </c>
      <c r="V2311" s="39">
        <f t="shared" si="1163"/>
        <v>0</v>
      </c>
      <c r="W2311" s="39">
        <f t="shared" si="1163"/>
        <v>0</v>
      </c>
      <c r="X2311" s="39">
        <f t="shared" si="1163"/>
        <v>0</v>
      </c>
      <c r="Y2311" s="39">
        <f t="shared" si="1163"/>
        <v>0</v>
      </c>
      <c r="Z2311" s="39">
        <f t="shared" si="1163"/>
        <v>0</v>
      </c>
      <c r="AA2311" s="39">
        <f t="shared" si="1163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64">B2312+B2311</f>
        <v>0</v>
      </c>
      <c r="C2313" s="39">
        <f t="shared" si="1164"/>
        <v>0</v>
      </c>
      <c r="D2313" s="39">
        <f t="shared" si="1164"/>
        <v>0</v>
      </c>
      <c r="E2313" s="39">
        <f t="shared" si="1164"/>
        <v>0</v>
      </c>
      <c r="F2313" s="39">
        <f t="shared" si="1164"/>
        <v>0</v>
      </c>
      <c r="G2313" s="39">
        <f t="shared" si="1164"/>
        <v>0</v>
      </c>
      <c r="H2313" s="39">
        <f t="shared" si="1164"/>
        <v>0</v>
      </c>
      <c r="I2313" s="39">
        <f t="shared" si="1164"/>
        <v>0</v>
      </c>
      <c r="J2313" s="39">
        <f t="shared" si="1164"/>
        <v>0</v>
      </c>
      <c r="K2313" s="39">
        <f t="shared" si="1164"/>
        <v>0</v>
      </c>
      <c r="L2313" s="39">
        <f t="shared" si="1164"/>
        <v>0</v>
      </c>
      <c r="M2313" s="39">
        <f t="shared" si="1164"/>
        <v>0</v>
      </c>
      <c r="N2313" s="39">
        <f t="shared" si="1164"/>
        <v>0</v>
      </c>
      <c r="O2313" s="39">
        <f t="shared" si="1164"/>
        <v>0</v>
      </c>
      <c r="P2313" s="39">
        <f t="shared" si="1164"/>
        <v>0</v>
      </c>
      <c r="Q2313" s="39">
        <f t="shared" si="1164"/>
        <v>0</v>
      </c>
      <c r="R2313" s="39">
        <f t="shared" si="1164"/>
        <v>0</v>
      </c>
      <c r="S2313" s="39">
        <f t="shared" si="1164"/>
        <v>0</v>
      </c>
      <c r="T2313" s="39">
        <f t="shared" si="1164"/>
        <v>0</v>
      </c>
      <c r="U2313" s="39">
        <f t="shared" si="1164"/>
        <v>0</v>
      </c>
      <c r="V2313" s="39">
        <f t="shared" si="1164"/>
        <v>0</v>
      </c>
      <c r="W2313" s="39">
        <f t="shared" si="1164"/>
        <v>0</v>
      </c>
      <c r="X2313" s="39">
        <f t="shared" si="1164"/>
        <v>0</v>
      </c>
      <c r="Y2313" s="39">
        <f t="shared" si="1164"/>
        <v>0</v>
      </c>
      <c r="Z2313" s="39">
        <f t="shared" si="1164"/>
        <v>0</v>
      </c>
      <c r="AA2313" s="39">
        <f t="shared" si="1164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134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5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5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65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5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5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66">SUM(B2317:B2320)</f>
        <v>0</v>
      </c>
      <c r="C2321" s="39">
        <f t="shared" si="1166"/>
        <v>0</v>
      </c>
      <c r="D2321" s="39">
        <f t="shared" si="1166"/>
        <v>0</v>
      </c>
      <c r="E2321" s="39">
        <f t="shared" si="1166"/>
        <v>0</v>
      </c>
      <c r="F2321" s="39">
        <f t="shared" si="1166"/>
        <v>0</v>
      </c>
      <c r="G2321" s="39">
        <f t="shared" si="1166"/>
        <v>0</v>
      </c>
      <c r="H2321" s="39">
        <f t="shared" si="1166"/>
        <v>0</v>
      </c>
      <c r="I2321" s="39">
        <f t="shared" si="1166"/>
        <v>0</v>
      </c>
      <c r="J2321" s="39">
        <f t="shared" si="1166"/>
        <v>0</v>
      </c>
      <c r="K2321" s="39">
        <f t="shared" si="1166"/>
        <v>0</v>
      </c>
      <c r="L2321" s="39">
        <f t="shared" si="1166"/>
        <v>0</v>
      </c>
      <c r="M2321" s="39">
        <f t="shared" si="1166"/>
        <v>0</v>
      </c>
      <c r="N2321" s="39">
        <f t="shared" si="1166"/>
        <v>0</v>
      </c>
      <c r="O2321" s="39">
        <f t="shared" si="1166"/>
        <v>0</v>
      </c>
      <c r="P2321" s="39">
        <f t="shared" si="1166"/>
        <v>0</v>
      </c>
      <c r="Q2321" s="39">
        <f t="shared" si="1166"/>
        <v>0</v>
      </c>
      <c r="R2321" s="39">
        <f t="shared" si="1166"/>
        <v>0</v>
      </c>
      <c r="S2321" s="39">
        <f t="shared" si="1166"/>
        <v>0</v>
      </c>
      <c r="T2321" s="39">
        <f t="shared" si="1166"/>
        <v>0</v>
      </c>
      <c r="U2321" s="39">
        <f t="shared" si="1166"/>
        <v>0</v>
      </c>
      <c r="V2321" s="39">
        <f t="shared" si="1166"/>
        <v>0</v>
      </c>
      <c r="W2321" s="39">
        <f t="shared" si="1166"/>
        <v>0</v>
      </c>
      <c r="X2321" s="39">
        <f t="shared" si="1166"/>
        <v>0</v>
      </c>
      <c r="Y2321" s="39">
        <f t="shared" si="1166"/>
        <v>0</v>
      </c>
      <c r="Z2321" s="39">
        <f t="shared" si="1166"/>
        <v>0</v>
      </c>
      <c r="AA2321" s="39">
        <f t="shared" si="1166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67">B2322+B2321</f>
        <v>0</v>
      </c>
      <c r="C2323" s="39">
        <f t="shared" si="1167"/>
        <v>0</v>
      </c>
      <c r="D2323" s="39">
        <f t="shared" si="1167"/>
        <v>0</v>
      </c>
      <c r="E2323" s="39">
        <f t="shared" si="1167"/>
        <v>0</v>
      </c>
      <c r="F2323" s="39">
        <f t="shared" si="1167"/>
        <v>0</v>
      </c>
      <c r="G2323" s="39">
        <f t="shared" si="1167"/>
        <v>0</v>
      </c>
      <c r="H2323" s="39">
        <f t="shared" si="1167"/>
        <v>0</v>
      </c>
      <c r="I2323" s="39">
        <f t="shared" si="1167"/>
        <v>0</v>
      </c>
      <c r="J2323" s="39">
        <f t="shared" si="1167"/>
        <v>0</v>
      </c>
      <c r="K2323" s="39">
        <f t="shared" si="1167"/>
        <v>0</v>
      </c>
      <c r="L2323" s="39">
        <f t="shared" si="1167"/>
        <v>0</v>
      </c>
      <c r="M2323" s="39">
        <f t="shared" si="1167"/>
        <v>0</v>
      </c>
      <c r="N2323" s="39">
        <f t="shared" si="1167"/>
        <v>0</v>
      </c>
      <c r="O2323" s="39">
        <f t="shared" si="1167"/>
        <v>0</v>
      </c>
      <c r="P2323" s="39">
        <f t="shared" si="1167"/>
        <v>0</v>
      </c>
      <c r="Q2323" s="39">
        <f t="shared" si="1167"/>
        <v>0</v>
      </c>
      <c r="R2323" s="39">
        <f t="shared" si="1167"/>
        <v>0</v>
      </c>
      <c r="S2323" s="39">
        <f t="shared" si="1167"/>
        <v>0</v>
      </c>
      <c r="T2323" s="39">
        <f t="shared" si="1167"/>
        <v>0</v>
      </c>
      <c r="U2323" s="39">
        <f t="shared" si="1167"/>
        <v>0</v>
      </c>
      <c r="V2323" s="39">
        <f t="shared" si="1167"/>
        <v>0</v>
      </c>
      <c r="W2323" s="39">
        <f t="shared" si="1167"/>
        <v>0</v>
      </c>
      <c r="X2323" s="39">
        <f t="shared" si="1167"/>
        <v>0</v>
      </c>
      <c r="Y2323" s="39">
        <f t="shared" si="1167"/>
        <v>0</v>
      </c>
      <c r="Z2323" s="39">
        <f t="shared" si="1167"/>
        <v>0</v>
      </c>
      <c r="AA2323" s="39">
        <f t="shared" si="1167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5" hidden="1" customHeight="1" x14ac:dyDescent="0.3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5.95" hidden="1" customHeight="1" x14ac:dyDescent="0.25">
      <c r="A2327" s="36" t="s">
        <v>34</v>
      </c>
      <c r="B2327" s="31">
        <f t="shared" ref="B2327:Q2332" si="1168">B2337+B2347+B2357+B2367+B2377+B2387+B2397+B2407+B2417+B2427+B2437+B2447+B2457+B2467+B2477</f>
        <v>0</v>
      </c>
      <c r="C2327" s="31">
        <f t="shared" si="1168"/>
        <v>0</v>
      </c>
      <c r="D2327" s="31">
        <f>D2337+D2347+D2357+D2367+D2377+D2387+D2397+D2407+D2417+D2427+D2437+D2447+D2457+D2467+D2477</f>
        <v>0</v>
      </c>
      <c r="E2327" s="31">
        <f t="shared" ref="E2327:Y2332" si="1169">E2337+E2347+E2357+E2367+E2377+E2387+E2397+E2407+E2417+E2427+E2437+E2447+E2457+E2467+E2477</f>
        <v>0</v>
      </c>
      <c r="F2327" s="31">
        <f t="shared" si="1169"/>
        <v>0</v>
      </c>
      <c r="G2327" s="31">
        <f t="shared" si="1169"/>
        <v>0</v>
      </c>
      <c r="H2327" s="31">
        <f t="shared" si="1169"/>
        <v>0</v>
      </c>
      <c r="I2327" s="31">
        <f t="shared" si="1169"/>
        <v>0</v>
      </c>
      <c r="J2327" s="31">
        <f t="shared" si="1169"/>
        <v>0</v>
      </c>
      <c r="K2327" s="31">
        <f t="shared" si="1169"/>
        <v>0</v>
      </c>
      <c r="L2327" s="31">
        <f t="shared" si="1169"/>
        <v>0</v>
      </c>
      <c r="M2327" s="31">
        <f t="shared" si="1169"/>
        <v>0</v>
      </c>
      <c r="N2327" s="31">
        <f t="shared" si="1169"/>
        <v>0</v>
      </c>
      <c r="O2327" s="31">
        <f t="shared" si="1169"/>
        <v>0</v>
      </c>
      <c r="P2327" s="31">
        <f t="shared" si="1169"/>
        <v>0</v>
      </c>
      <c r="Q2327" s="31">
        <f t="shared" si="1169"/>
        <v>0</v>
      </c>
      <c r="R2327" s="31">
        <f t="shared" si="1169"/>
        <v>0</v>
      </c>
      <c r="S2327" s="31">
        <f t="shared" si="1169"/>
        <v>0</v>
      </c>
      <c r="T2327" s="31">
        <f t="shared" si="1169"/>
        <v>0</v>
      </c>
      <c r="U2327" s="31">
        <f t="shared" si="1169"/>
        <v>0</v>
      </c>
      <c r="V2327" s="31">
        <f t="shared" si="1169"/>
        <v>0</v>
      </c>
      <c r="W2327" s="31">
        <f t="shared" si="1169"/>
        <v>0</v>
      </c>
      <c r="X2327" s="31">
        <f t="shared" si="1169"/>
        <v>0</v>
      </c>
      <c r="Y2327" s="31">
        <f t="shared" si="1169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5.95" hidden="1" customHeight="1" x14ac:dyDescent="0.25">
      <c r="A2328" s="36" t="s">
        <v>35</v>
      </c>
      <c r="B2328" s="31">
        <f t="shared" si="1168"/>
        <v>0</v>
      </c>
      <c r="C2328" s="31">
        <f t="shared" si="1168"/>
        <v>0</v>
      </c>
      <c r="D2328" s="31">
        <f t="shared" si="1168"/>
        <v>0</v>
      </c>
      <c r="E2328" s="31">
        <f t="shared" si="1168"/>
        <v>0</v>
      </c>
      <c r="F2328" s="31">
        <f t="shared" si="1168"/>
        <v>0</v>
      </c>
      <c r="G2328" s="31">
        <f t="shared" si="1168"/>
        <v>0</v>
      </c>
      <c r="H2328" s="31">
        <f t="shared" si="1168"/>
        <v>0</v>
      </c>
      <c r="I2328" s="31">
        <f t="shared" si="1168"/>
        <v>0</v>
      </c>
      <c r="J2328" s="31">
        <f t="shared" si="1168"/>
        <v>0</v>
      </c>
      <c r="K2328" s="31">
        <f t="shared" si="1168"/>
        <v>0</v>
      </c>
      <c r="L2328" s="31">
        <f t="shared" si="1168"/>
        <v>0</v>
      </c>
      <c r="M2328" s="31">
        <f t="shared" si="1168"/>
        <v>0</v>
      </c>
      <c r="N2328" s="31">
        <f t="shared" si="1168"/>
        <v>0</v>
      </c>
      <c r="O2328" s="31">
        <f t="shared" si="1168"/>
        <v>0</v>
      </c>
      <c r="P2328" s="31">
        <f t="shared" si="1168"/>
        <v>0</v>
      </c>
      <c r="Q2328" s="31">
        <f t="shared" si="1168"/>
        <v>0</v>
      </c>
      <c r="R2328" s="31">
        <f t="shared" si="1169"/>
        <v>0</v>
      </c>
      <c r="S2328" s="31">
        <f t="shared" si="1169"/>
        <v>0</v>
      </c>
      <c r="T2328" s="31">
        <f t="shared" si="1169"/>
        <v>0</v>
      </c>
      <c r="U2328" s="31">
        <f t="shared" si="1169"/>
        <v>0</v>
      </c>
      <c r="V2328" s="31">
        <f t="shared" si="1169"/>
        <v>0</v>
      </c>
      <c r="W2328" s="31">
        <f t="shared" si="1169"/>
        <v>0</v>
      </c>
      <c r="X2328" s="31">
        <f t="shared" si="1169"/>
        <v>0</v>
      </c>
      <c r="Y2328" s="31">
        <f t="shared" si="1169"/>
        <v>0</v>
      </c>
      <c r="Z2328" s="31">
        <f t="shared" ref="Z2328:Z2330" si="1170"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25.95" hidden="1" customHeight="1" x14ac:dyDescent="0.25">
      <c r="A2329" s="36" t="s">
        <v>36</v>
      </c>
      <c r="B2329" s="31">
        <f t="shared" si="1168"/>
        <v>0</v>
      </c>
      <c r="C2329" s="31">
        <f t="shared" si="1168"/>
        <v>0</v>
      </c>
      <c r="D2329" s="31">
        <f t="shared" si="1168"/>
        <v>0</v>
      </c>
      <c r="E2329" s="31">
        <f t="shared" si="1169"/>
        <v>0</v>
      </c>
      <c r="F2329" s="31">
        <f t="shared" si="1169"/>
        <v>0</v>
      </c>
      <c r="G2329" s="31">
        <f t="shared" si="1169"/>
        <v>0</v>
      </c>
      <c r="H2329" s="31">
        <f t="shared" si="1169"/>
        <v>0</v>
      </c>
      <c r="I2329" s="31">
        <f t="shared" si="1169"/>
        <v>0</v>
      </c>
      <c r="J2329" s="31">
        <f t="shared" si="1169"/>
        <v>0</v>
      </c>
      <c r="K2329" s="31">
        <f t="shared" si="1169"/>
        <v>0</v>
      </c>
      <c r="L2329" s="31">
        <f t="shared" si="1169"/>
        <v>0</v>
      </c>
      <c r="M2329" s="31">
        <f t="shared" si="1169"/>
        <v>0</v>
      </c>
      <c r="N2329" s="31">
        <f t="shared" si="1169"/>
        <v>0</v>
      </c>
      <c r="O2329" s="31">
        <f t="shared" si="1169"/>
        <v>0</v>
      </c>
      <c r="P2329" s="31">
        <f t="shared" si="1169"/>
        <v>0</v>
      </c>
      <c r="Q2329" s="31">
        <f t="shared" si="1169"/>
        <v>0</v>
      </c>
      <c r="R2329" s="31">
        <f t="shared" si="1169"/>
        <v>0</v>
      </c>
      <c r="S2329" s="31">
        <f t="shared" si="1169"/>
        <v>0</v>
      </c>
      <c r="T2329" s="31">
        <f t="shared" si="1169"/>
        <v>0</v>
      </c>
      <c r="U2329" s="31">
        <f t="shared" si="1169"/>
        <v>0</v>
      </c>
      <c r="V2329" s="31">
        <f t="shared" si="1169"/>
        <v>0</v>
      </c>
      <c r="W2329" s="31">
        <f t="shared" si="1169"/>
        <v>0</v>
      </c>
      <c r="X2329" s="31">
        <f t="shared" si="1169"/>
        <v>0</v>
      </c>
      <c r="Y2329" s="31">
        <f t="shared" si="1169"/>
        <v>0</v>
      </c>
      <c r="Z2329" s="31">
        <f t="shared" si="1170"/>
        <v>0</v>
      </c>
      <c r="AA2329" s="31">
        <f>D2329-Z2329</f>
        <v>0</v>
      </c>
      <c r="AB2329" s="37"/>
      <c r="AC2329" s="32"/>
    </row>
    <row r="2330" spans="1:29" s="33" customFormat="1" ht="25.95" hidden="1" customHeight="1" x14ac:dyDescent="0.25">
      <c r="A2330" s="36" t="s">
        <v>37</v>
      </c>
      <c r="B2330" s="31">
        <f t="shared" si="1168"/>
        <v>0</v>
      </c>
      <c r="C2330" s="31">
        <f t="shared" si="1168"/>
        <v>0</v>
      </c>
      <c r="D2330" s="31">
        <f t="shared" si="1168"/>
        <v>0</v>
      </c>
      <c r="E2330" s="31">
        <f t="shared" si="1169"/>
        <v>0</v>
      </c>
      <c r="F2330" s="31">
        <f t="shared" si="1169"/>
        <v>0</v>
      </c>
      <c r="G2330" s="31">
        <f t="shared" si="1169"/>
        <v>0</v>
      </c>
      <c r="H2330" s="31">
        <f t="shared" si="1169"/>
        <v>0</v>
      </c>
      <c r="I2330" s="31">
        <f t="shared" si="1169"/>
        <v>0</v>
      </c>
      <c r="J2330" s="31">
        <f t="shared" si="1169"/>
        <v>0</v>
      </c>
      <c r="K2330" s="31">
        <f t="shared" si="1169"/>
        <v>0</v>
      </c>
      <c r="L2330" s="31">
        <f t="shared" si="1169"/>
        <v>0</v>
      </c>
      <c r="M2330" s="31">
        <f t="shared" si="1169"/>
        <v>0</v>
      </c>
      <c r="N2330" s="31">
        <f t="shared" si="1169"/>
        <v>0</v>
      </c>
      <c r="O2330" s="31">
        <f t="shared" si="1169"/>
        <v>0</v>
      </c>
      <c r="P2330" s="31">
        <f t="shared" si="1169"/>
        <v>0</v>
      </c>
      <c r="Q2330" s="31">
        <f t="shared" si="1169"/>
        <v>0</v>
      </c>
      <c r="R2330" s="31">
        <f t="shared" si="1169"/>
        <v>0</v>
      </c>
      <c r="S2330" s="31">
        <f t="shared" si="1169"/>
        <v>0</v>
      </c>
      <c r="T2330" s="31">
        <f t="shared" si="1169"/>
        <v>0</v>
      </c>
      <c r="U2330" s="31">
        <f t="shared" si="1169"/>
        <v>0</v>
      </c>
      <c r="V2330" s="31">
        <f t="shared" si="1169"/>
        <v>0</v>
      </c>
      <c r="W2330" s="31">
        <f t="shared" si="1169"/>
        <v>0</v>
      </c>
      <c r="X2330" s="31">
        <f t="shared" si="1169"/>
        <v>0</v>
      </c>
      <c r="Y2330" s="31">
        <f t="shared" si="1169"/>
        <v>0</v>
      </c>
      <c r="Z2330" s="31">
        <f t="shared" si="1170"/>
        <v>0</v>
      </c>
      <c r="AA2330" s="31">
        <f>D2330-Z2330</f>
        <v>0</v>
      </c>
      <c r="AB2330" s="37" t="e">
        <f>Z2330/D2330</f>
        <v>#DIV/0!</v>
      </c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71">SUM(B2327:B2330)</f>
        <v>0</v>
      </c>
      <c r="C2331" s="39">
        <f t="shared" si="1171"/>
        <v>0</v>
      </c>
      <c r="D2331" s="39">
        <f>SUM(D2327:D2330)</f>
        <v>0</v>
      </c>
      <c r="E2331" s="39">
        <f t="shared" ref="E2331:AA2331" si="1172">SUM(E2327:E2330)</f>
        <v>0</v>
      </c>
      <c r="F2331" s="39">
        <f t="shared" si="1172"/>
        <v>0</v>
      </c>
      <c r="G2331" s="39">
        <f t="shared" si="1172"/>
        <v>0</v>
      </c>
      <c r="H2331" s="39">
        <f t="shared" si="1172"/>
        <v>0</v>
      </c>
      <c r="I2331" s="39">
        <f t="shared" si="1172"/>
        <v>0</v>
      </c>
      <c r="J2331" s="39">
        <f t="shared" si="1172"/>
        <v>0</v>
      </c>
      <c r="K2331" s="39">
        <f t="shared" si="1172"/>
        <v>0</v>
      </c>
      <c r="L2331" s="39">
        <f t="shared" si="1172"/>
        <v>0</v>
      </c>
      <c r="M2331" s="39">
        <f t="shared" si="1172"/>
        <v>0</v>
      </c>
      <c r="N2331" s="39">
        <f t="shared" si="1172"/>
        <v>0</v>
      </c>
      <c r="O2331" s="39">
        <f t="shared" si="1172"/>
        <v>0</v>
      </c>
      <c r="P2331" s="39">
        <f t="shared" si="1172"/>
        <v>0</v>
      </c>
      <c r="Q2331" s="39">
        <f t="shared" si="1172"/>
        <v>0</v>
      </c>
      <c r="R2331" s="39">
        <f t="shared" si="1172"/>
        <v>0</v>
      </c>
      <c r="S2331" s="39">
        <f t="shared" si="1172"/>
        <v>0</v>
      </c>
      <c r="T2331" s="39">
        <f t="shared" si="1172"/>
        <v>0</v>
      </c>
      <c r="U2331" s="39">
        <f t="shared" si="1172"/>
        <v>0</v>
      </c>
      <c r="V2331" s="39">
        <f t="shared" si="1172"/>
        <v>0</v>
      </c>
      <c r="W2331" s="39">
        <f t="shared" si="1172"/>
        <v>0</v>
      </c>
      <c r="X2331" s="39">
        <f t="shared" si="1172"/>
        <v>0</v>
      </c>
      <c r="Y2331" s="39">
        <f t="shared" si="1172"/>
        <v>0</v>
      </c>
      <c r="Z2331" s="39">
        <f t="shared" si="1172"/>
        <v>0</v>
      </c>
      <c r="AA2331" s="39">
        <f t="shared" si="1172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73">B2342+B2352+B2362+B2372+B2382+B2392+B2402+B2412+B2422+B2432+B2442+B2452+B2462+B2472+B2482</f>
        <v>0</v>
      </c>
      <c r="C2332" s="31">
        <f t="shared" si="1173"/>
        <v>0</v>
      </c>
      <c r="D2332" s="31">
        <f t="shared" si="1168"/>
        <v>0</v>
      </c>
      <c r="E2332" s="31">
        <f t="shared" si="1169"/>
        <v>0</v>
      </c>
      <c r="F2332" s="31">
        <f t="shared" si="1169"/>
        <v>0</v>
      </c>
      <c r="G2332" s="31">
        <f t="shared" si="1169"/>
        <v>0</v>
      </c>
      <c r="H2332" s="31">
        <f t="shared" si="1169"/>
        <v>0</v>
      </c>
      <c r="I2332" s="31">
        <f t="shared" si="1169"/>
        <v>0</v>
      </c>
      <c r="J2332" s="31">
        <f t="shared" si="1169"/>
        <v>0</v>
      </c>
      <c r="K2332" s="31">
        <f t="shared" si="1169"/>
        <v>0</v>
      </c>
      <c r="L2332" s="31">
        <f t="shared" si="1169"/>
        <v>0</v>
      </c>
      <c r="M2332" s="31">
        <f t="shared" si="1169"/>
        <v>0</v>
      </c>
      <c r="N2332" s="31">
        <f t="shared" si="1169"/>
        <v>0</v>
      </c>
      <c r="O2332" s="31">
        <f t="shared" si="1169"/>
        <v>0</v>
      </c>
      <c r="P2332" s="31">
        <f t="shared" si="1169"/>
        <v>0</v>
      </c>
      <c r="Q2332" s="31">
        <f t="shared" si="1169"/>
        <v>0</v>
      </c>
      <c r="R2332" s="31">
        <f t="shared" si="1169"/>
        <v>0</v>
      </c>
      <c r="S2332" s="31">
        <f t="shared" si="1169"/>
        <v>0</v>
      </c>
      <c r="T2332" s="31">
        <f t="shared" si="1169"/>
        <v>0</v>
      </c>
      <c r="U2332" s="31">
        <f t="shared" si="1169"/>
        <v>0</v>
      </c>
      <c r="V2332" s="31">
        <f t="shared" si="1169"/>
        <v>0</v>
      </c>
      <c r="W2332" s="31">
        <f t="shared" si="1169"/>
        <v>0</v>
      </c>
      <c r="X2332" s="31">
        <f t="shared" si="1169"/>
        <v>0</v>
      </c>
      <c r="Y2332" s="31">
        <f t="shared" si="1169"/>
        <v>0</v>
      </c>
      <c r="Z2332" s="31">
        <f t="shared" ref="Z2332" si="1174">SUM(M2332:Y2332)</f>
        <v>0</v>
      </c>
      <c r="AA2332" s="31">
        <f>D2332-Z2332</f>
        <v>0</v>
      </c>
      <c r="AB2332" s="37"/>
      <c r="AC2332" s="32"/>
    </row>
    <row r="2333" spans="1:29" s="33" customFormat="1" ht="34.049999999999997" hidden="1" customHeight="1" x14ac:dyDescent="0.25">
      <c r="A2333" s="38" t="s">
        <v>40</v>
      </c>
      <c r="B2333" s="39">
        <f t="shared" ref="B2333:C2333" si="1175">B2332+B2331</f>
        <v>0</v>
      </c>
      <c r="C2333" s="39">
        <f t="shared" si="1175"/>
        <v>0</v>
      </c>
      <c r="D2333" s="39">
        <f>D2332+D2331</f>
        <v>0</v>
      </c>
      <c r="E2333" s="39">
        <f t="shared" ref="E2333:AA2333" si="1176">E2332+E2331</f>
        <v>0</v>
      </c>
      <c r="F2333" s="39">
        <f t="shared" si="1176"/>
        <v>0</v>
      </c>
      <c r="G2333" s="39">
        <f t="shared" si="1176"/>
        <v>0</v>
      </c>
      <c r="H2333" s="39">
        <f t="shared" si="1176"/>
        <v>0</v>
      </c>
      <c r="I2333" s="39">
        <f t="shared" si="1176"/>
        <v>0</v>
      </c>
      <c r="J2333" s="39">
        <f t="shared" si="1176"/>
        <v>0</v>
      </c>
      <c r="K2333" s="39">
        <f t="shared" si="1176"/>
        <v>0</v>
      </c>
      <c r="L2333" s="39">
        <f t="shared" si="1176"/>
        <v>0</v>
      </c>
      <c r="M2333" s="39">
        <f t="shared" si="1176"/>
        <v>0</v>
      </c>
      <c r="N2333" s="39">
        <f t="shared" si="1176"/>
        <v>0</v>
      </c>
      <c r="O2333" s="39">
        <f t="shared" si="1176"/>
        <v>0</v>
      </c>
      <c r="P2333" s="39">
        <f t="shared" si="1176"/>
        <v>0</v>
      </c>
      <c r="Q2333" s="39">
        <f t="shared" si="1176"/>
        <v>0</v>
      </c>
      <c r="R2333" s="39">
        <f t="shared" si="1176"/>
        <v>0</v>
      </c>
      <c r="S2333" s="39">
        <f t="shared" si="1176"/>
        <v>0</v>
      </c>
      <c r="T2333" s="39">
        <f t="shared" si="1176"/>
        <v>0</v>
      </c>
      <c r="U2333" s="39">
        <f t="shared" si="1176"/>
        <v>0</v>
      </c>
      <c r="V2333" s="39">
        <f t="shared" si="1176"/>
        <v>0</v>
      </c>
      <c r="W2333" s="39">
        <f t="shared" si="1176"/>
        <v>0</v>
      </c>
      <c r="X2333" s="39">
        <f t="shared" si="1176"/>
        <v>0</v>
      </c>
      <c r="Y2333" s="39">
        <f t="shared" si="1176"/>
        <v>0</v>
      </c>
      <c r="Z2333" s="39">
        <f t="shared" si="1176"/>
        <v>0</v>
      </c>
      <c r="AA2333" s="39">
        <f t="shared" si="1176"/>
        <v>0</v>
      </c>
      <c r="AB2333" s="40" t="e">
        <f>Z2333/D2333</f>
        <v>#DIV/0!</v>
      </c>
      <c r="AC2333" s="42"/>
    </row>
    <row r="2334" spans="1:29" s="33" customFormat="1" ht="27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05" hidden="1" customHeight="1" x14ac:dyDescent="0.3">
      <c r="A2335" s="46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05" hidden="1" customHeight="1" x14ac:dyDescent="0.3">
      <c r="A2336" s="46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8.5" hidden="1" customHeight="1" x14ac:dyDescent="0.25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8.5" hidden="1" customHeight="1" x14ac:dyDescent="0.25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8.5" hidden="1" customHeight="1" x14ac:dyDescent="0.25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77">SUM(M2339:Y2339)</f>
        <v>0</v>
      </c>
      <c r="AA2339" s="31">
        <f>D2339-Z2339</f>
        <v>0</v>
      </c>
      <c r="AB2339" s="37"/>
      <c r="AC2339" s="32"/>
    </row>
    <row r="2340" spans="1:29" s="33" customFormat="1" ht="28.5" hidden="1" customHeight="1" x14ac:dyDescent="0.25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77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78">SUM(B2337:B2340)</f>
        <v>0</v>
      </c>
      <c r="C2341" s="39">
        <f t="shared" si="1178"/>
        <v>0</v>
      </c>
      <c r="D2341" s="39">
        <f>SUM(D2337:D2340)</f>
        <v>0</v>
      </c>
      <c r="E2341" s="39">
        <f t="shared" ref="E2341:AA2341" si="1179">SUM(E2337:E2340)</f>
        <v>0</v>
      </c>
      <c r="F2341" s="39">
        <f t="shared" si="1179"/>
        <v>0</v>
      </c>
      <c r="G2341" s="39">
        <f t="shared" si="1179"/>
        <v>0</v>
      </c>
      <c r="H2341" s="39">
        <f t="shared" si="1179"/>
        <v>0</v>
      </c>
      <c r="I2341" s="39">
        <f t="shared" si="1179"/>
        <v>0</v>
      </c>
      <c r="J2341" s="39">
        <f t="shared" si="1179"/>
        <v>0</v>
      </c>
      <c r="K2341" s="39">
        <f t="shared" si="1179"/>
        <v>0</v>
      </c>
      <c r="L2341" s="39">
        <f t="shared" si="1179"/>
        <v>0</v>
      </c>
      <c r="M2341" s="39">
        <f t="shared" si="1179"/>
        <v>0</v>
      </c>
      <c r="N2341" s="39">
        <f t="shared" si="1179"/>
        <v>0</v>
      </c>
      <c r="O2341" s="39">
        <f t="shared" si="1179"/>
        <v>0</v>
      </c>
      <c r="P2341" s="39">
        <f t="shared" si="1179"/>
        <v>0</v>
      </c>
      <c r="Q2341" s="39">
        <f t="shared" si="1179"/>
        <v>0</v>
      </c>
      <c r="R2341" s="39">
        <f t="shared" si="1179"/>
        <v>0</v>
      </c>
      <c r="S2341" s="39">
        <f t="shared" si="1179"/>
        <v>0</v>
      </c>
      <c r="T2341" s="39">
        <f t="shared" si="1179"/>
        <v>0</v>
      </c>
      <c r="U2341" s="39">
        <f t="shared" si="1179"/>
        <v>0</v>
      </c>
      <c r="V2341" s="39">
        <f t="shared" si="1179"/>
        <v>0</v>
      </c>
      <c r="W2341" s="39">
        <f t="shared" si="1179"/>
        <v>0</v>
      </c>
      <c r="X2341" s="39">
        <f t="shared" si="1179"/>
        <v>0</v>
      </c>
      <c r="Y2341" s="39">
        <f t="shared" si="1179"/>
        <v>0</v>
      </c>
      <c r="Z2341" s="39">
        <f t="shared" si="1179"/>
        <v>0</v>
      </c>
      <c r="AA2341" s="39">
        <f t="shared" si="1179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0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549999999999997" hidden="1" customHeight="1" x14ac:dyDescent="0.25">
      <c r="A2343" s="38" t="s">
        <v>40</v>
      </c>
      <c r="B2343" s="39">
        <f t="shared" ref="B2343:C2343" si="1181">B2342+B2341</f>
        <v>0</v>
      </c>
      <c r="C2343" s="39">
        <f t="shared" si="1181"/>
        <v>0</v>
      </c>
      <c r="D2343" s="39">
        <f>D2342+D2341</f>
        <v>0</v>
      </c>
      <c r="E2343" s="39">
        <f t="shared" ref="E2343:AA2343" si="1182">E2342+E2341</f>
        <v>0</v>
      </c>
      <c r="F2343" s="39">
        <f t="shared" si="1182"/>
        <v>0</v>
      </c>
      <c r="G2343" s="39">
        <f t="shared" si="1182"/>
        <v>0</v>
      </c>
      <c r="H2343" s="39">
        <f t="shared" si="1182"/>
        <v>0</v>
      </c>
      <c r="I2343" s="39">
        <f t="shared" si="1182"/>
        <v>0</v>
      </c>
      <c r="J2343" s="39">
        <f t="shared" si="1182"/>
        <v>0</v>
      </c>
      <c r="K2343" s="39">
        <f t="shared" si="1182"/>
        <v>0</v>
      </c>
      <c r="L2343" s="39">
        <f t="shared" si="1182"/>
        <v>0</v>
      </c>
      <c r="M2343" s="39">
        <f t="shared" si="1182"/>
        <v>0</v>
      </c>
      <c r="N2343" s="39">
        <f t="shared" si="1182"/>
        <v>0</v>
      </c>
      <c r="O2343" s="39">
        <f t="shared" si="1182"/>
        <v>0</v>
      </c>
      <c r="P2343" s="39">
        <f t="shared" si="1182"/>
        <v>0</v>
      </c>
      <c r="Q2343" s="39">
        <f t="shared" si="1182"/>
        <v>0</v>
      </c>
      <c r="R2343" s="39">
        <f t="shared" si="1182"/>
        <v>0</v>
      </c>
      <c r="S2343" s="39">
        <f t="shared" si="1182"/>
        <v>0</v>
      </c>
      <c r="T2343" s="39">
        <f t="shared" si="1182"/>
        <v>0</v>
      </c>
      <c r="U2343" s="39">
        <f t="shared" si="1182"/>
        <v>0</v>
      </c>
      <c r="V2343" s="39">
        <f t="shared" si="1182"/>
        <v>0</v>
      </c>
      <c r="W2343" s="39">
        <f t="shared" si="1182"/>
        <v>0</v>
      </c>
      <c r="X2343" s="39">
        <f t="shared" si="1182"/>
        <v>0</v>
      </c>
      <c r="Y2343" s="39">
        <f t="shared" si="1182"/>
        <v>0</v>
      </c>
      <c r="Z2343" s="39">
        <f t="shared" si="1182"/>
        <v>0</v>
      </c>
      <c r="AA2343" s="39">
        <f t="shared" si="1182"/>
        <v>0</v>
      </c>
      <c r="AB2343" s="40" t="e">
        <f>Z2343/D2343</f>
        <v>#DIV/0!</v>
      </c>
      <c r="AC2343" s="42"/>
    </row>
    <row r="2344" spans="1:29" s="33" customFormat="1" ht="17.5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5" hidden="1" customHeight="1" x14ac:dyDescent="0.25">
      <c r="A2345" s="30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25.95" hidden="1" customHeight="1" x14ac:dyDescent="0.25">
      <c r="A2346" s="30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28.05" hidden="1" customHeight="1" x14ac:dyDescent="0.25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8.05" hidden="1" customHeight="1" x14ac:dyDescent="0.25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83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8.05" hidden="1" customHeight="1" x14ac:dyDescent="0.25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3"/>
        <v>0</v>
      </c>
      <c r="AA2349" s="31">
        <f>D2349-Z2349</f>
        <v>0</v>
      </c>
      <c r="AB2349" s="37"/>
      <c r="AC2349" s="32"/>
    </row>
    <row r="2350" spans="1:29" s="33" customFormat="1" ht="28.05" hidden="1" customHeight="1" x14ac:dyDescent="0.25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83"/>
        <v>0</v>
      </c>
      <c r="AA2350" s="31">
        <f>D2350-Z2350</f>
        <v>0</v>
      </c>
      <c r="AB2350" s="37" t="e">
        <f>Z2350/D2350</f>
        <v>#DIV/0!</v>
      </c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84">SUM(B2347:B2350)</f>
        <v>0</v>
      </c>
      <c r="C2351" s="39">
        <f t="shared" si="1184"/>
        <v>0</v>
      </c>
      <c r="D2351" s="39">
        <f>SUM(D2347:D2350)</f>
        <v>0</v>
      </c>
      <c r="E2351" s="39">
        <f t="shared" ref="E2351:AA2351" si="1185">SUM(E2347:E2350)</f>
        <v>0</v>
      </c>
      <c r="F2351" s="39">
        <f t="shared" si="1185"/>
        <v>0</v>
      </c>
      <c r="G2351" s="39">
        <f t="shared" si="1185"/>
        <v>0</v>
      </c>
      <c r="H2351" s="39">
        <f t="shared" si="1185"/>
        <v>0</v>
      </c>
      <c r="I2351" s="39">
        <f t="shared" si="1185"/>
        <v>0</v>
      </c>
      <c r="J2351" s="39">
        <f t="shared" si="1185"/>
        <v>0</v>
      </c>
      <c r="K2351" s="39">
        <f t="shared" si="1185"/>
        <v>0</v>
      </c>
      <c r="L2351" s="39">
        <f t="shared" si="1185"/>
        <v>0</v>
      </c>
      <c r="M2351" s="39">
        <f t="shared" si="1185"/>
        <v>0</v>
      </c>
      <c r="N2351" s="39">
        <f t="shared" si="1185"/>
        <v>0</v>
      </c>
      <c r="O2351" s="39">
        <f t="shared" si="1185"/>
        <v>0</v>
      </c>
      <c r="P2351" s="39">
        <f t="shared" si="1185"/>
        <v>0</v>
      </c>
      <c r="Q2351" s="39">
        <f t="shared" si="1185"/>
        <v>0</v>
      </c>
      <c r="R2351" s="39">
        <f t="shared" si="1185"/>
        <v>0</v>
      </c>
      <c r="S2351" s="39">
        <f t="shared" si="1185"/>
        <v>0</v>
      </c>
      <c r="T2351" s="39">
        <f t="shared" si="1185"/>
        <v>0</v>
      </c>
      <c r="U2351" s="39">
        <f t="shared" si="1185"/>
        <v>0</v>
      </c>
      <c r="V2351" s="39">
        <f t="shared" si="1185"/>
        <v>0</v>
      </c>
      <c r="W2351" s="39">
        <f t="shared" si="1185"/>
        <v>0</v>
      </c>
      <c r="X2351" s="39">
        <f t="shared" si="1185"/>
        <v>0</v>
      </c>
      <c r="Y2351" s="39">
        <f t="shared" si="1185"/>
        <v>0</v>
      </c>
      <c r="Z2351" s="39">
        <f t="shared" si="1185"/>
        <v>0</v>
      </c>
      <c r="AA2351" s="39">
        <f t="shared" si="1185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86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hidden="1" customHeight="1" x14ac:dyDescent="0.25">
      <c r="A2353" s="38" t="s">
        <v>40</v>
      </c>
      <c r="B2353" s="39">
        <f t="shared" ref="B2353:C2353" si="1187">B2352+B2351</f>
        <v>0</v>
      </c>
      <c r="C2353" s="39">
        <f t="shared" si="1187"/>
        <v>0</v>
      </c>
      <c r="D2353" s="39">
        <f>D2352+D2351</f>
        <v>0</v>
      </c>
      <c r="E2353" s="39">
        <f t="shared" ref="E2353:AA2353" si="1188">E2352+E2351</f>
        <v>0</v>
      </c>
      <c r="F2353" s="39">
        <f t="shared" si="1188"/>
        <v>0</v>
      </c>
      <c r="G2353" s="39">
        <f t="shared" si="1188"/>
        <v>0</v>
      </c>
      <c r="H2353" s="39">
        <f t="shared" si="1188"/>
        <v>0</v>
      </c>
      <c r="I2353" s="39">
        <f t="shared" si="1188"/>
        <v>0</v>
      </c>
      <c r="J2353" s="39">
        <f t="shared" si="1188"/>
        <v>0</v>
      </c>
      <c r="K2353" s="39">
        <f t="shared" si="1188"/>
        <v>0</v>
      </c>
      <c r="L2353" s="39">
        <f t="shared" si="1188"/>
        <v>0</v>
      </c>
      <c r="M2353" s="39">
        <f t="shared" si="1188"/>
        <v>0</v>
      </c>
      <c r="N2353" s="39">
        <f t="shared" si="1188"/>
        <v>0</v>
      </c>
      <c r="O2353" s="39">
        <f t="shared" si="1188"/>
        <v>0</v>
      </c>
      <c r="P2353" s="39">
        <f t="shared" si="1188"/>
        <v>0</v>
      </c>
      <c r="Q2353" s="39">
        <f t="shared" si="1188"/>
        <v>0</v>
      </c>
      <c r="R2353" s="39">
        <f t="shared" si="1188"/>
        <v>0</v>
      </c>
      <c r="S2353" s="39">
        <f t="shared" si="1188"/>
        <v>0</v>
      </c>
      <c r="T2353" s="39">
        <f t="shared" si="1188"/>
        <v>0</v>
      </c>
      <c r="U2353" s="39">
        <f t="shared" si="1188"/>
        <v>0</v>
      </c>
      <c r="V2353" s="39">
        <f t="shared" si="1188"/>
        <v>0</v>
      </c>
      <c r="W2353" s="39">
        <f t="shared" si="1188"/>
        <v>0</v>
      </c>
      <c r="X2353" s="39">
        <f t="shared" si="1188"/>
        <v>0</v>
      </c>
      <c r="Y2353" s="39">
        <f t="shared" si="1188"/>
        <v>0</v>
      </c>
      <c r="Z2353" s="39">
        <f t="shared" si="1188"/>
        <v>0</v>
      </c>
      <c r="AA2353" s="39">
        <f t="shared" si="1188"/>
        <v>0</v>
      </c>
      <c r="AB2353" s="40" t="e">
        <f>Z2353/D2353</f>
        <v>#DIV/0!</v>
      </c>
      <c r="AC2353" s="42"/>
    </row>
    <row r="2354" spans="1:29" s="33" customFormat="1" ht="14.5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3">
      <c r="A2355" s="46" t="s">
        <v>140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3">
      <c r="A2356" s="46" t="s">
        <v>141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5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5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89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5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89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5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89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90">SUM(B2357:B2360)</f>
        <v>0</v>
      </c>
      <c r="C2361" s="39">
        <f t="shared" si="1190"/>
        <v>0</v>
      </c>
      <c r="D2361" s="39">
        <f>SUM(D2357:D2360)</f>
        <v>0</v>
      </c>
      <c r="E2361" s="39">
        <f t="shared" ref="E2361:AA2361" si="1191">SUM(E2357:E2360)</f>
        <v>0</v>
      </c>
      <c r="F2361" s="39">
        <f t="shared" si="1191"/>
        <v>0</v>
      </c>
      <c r="G2361" s="39">
        <f t="shared" si="1191"/>
        <v>0</v>
      </c>
      <c r="H2361" s="39">
        <f t="shared" si="1191"/>
        <v>0</v>
      </c>
      <c r="I2361" s="39">
        <f t="shared" si="1191"/>
        <v>0</v>
      </c>
      <c r="J2361" s="39">
        <f t="shared" si="1191"/>
        <v>0</v>
      </c>
      <c r="K2361" s="39">
        <f t="shared" si="1191"/>
        <v>0</v>
      </c>
      <c r="L2361" s="39">
        <f t="shared" si="1191"/>
        <v>0</v>
      </c>
      <c r="M2361" s="39">
        <f t="shared" si="1191"/>
        <v>0</v>
      </c>
      <c r="N2361" s="39">
        <f t="shared" si="1191"/>
        <v>0</v>
      </c>
      <c r="O2361" s="39">
        <f t="shared" si="1191"/>
        <v>0</v>
      </c>
      <c r="P2361" s="39">
        <f t="shared" si="1191"/>
        <v>0</v>
      </c>
      <c r="Q2361" s="39">
        <f t="shared" si="1191"/>
        <v>0</v>
      </c>
      <c r="R2361" s="39">
        <f t="shared" si="1191"/>
        <v>0</v>
      </c>
      <c r="S2361" s="39">
        <f t="shared" si="1191"/>
        <v>0</v>
      </c>
      <c r="T2361" s="39">
        <f t="shared" si="1191"/>
        <v>0</v>
      </c>
      <c r="U2361" s="39">
        <f t="shared" si="1191"/>
        <v>0</v>
      </c>
      <c r="V2361" s="39">
        <f t="shared" si="1191"/>
        <v>0</v>
      </c>
      <c r="W2361" s="39">
        <f t="shared" si="1191"/>
        <v>0</v>
      </c>
      <c r="X2361" s="39">
        <f t="shared" si="1191"/>
        <v>0</v>
      </c>
      <c r="Y2361" s="39">
        <f t="shared" si="1191"/>
        <v>0</v>
      </c>
      <c r="Z2361" s="39">
        <f t="shared" si="1191"/>
        <v>0</v>
      </c>
      <c r="AA2361" s="39">
        <f t="shared" si="1191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2">SUM(M2362:Y2362)</f>
        <v>0</v>
      </c>
      <c r="AA2362" s="31">
        <f>D2362-Z2362</f>
        <v>0</v>
      </c>
      <c r="AB2362" s="37"/>
      <c r="AC2362" s="32"/>
    </row>
    <row r="2363" spans="1:29" s="33" customFormat="1" ht="26.4" hidden="1" customHeight="1" x14ac:dyDescent="0.25">
      <c r="A2363" s="38" t="s">
        <v>40</v>
      </c>
      <c r="B2363" s="39">
        <f t="shared" ref="B2363:C2363" si="1193">B2362+B2361</f>
        <v>0</v>
      </c>
      <c r="C2363" s="39">
        <f t="shared" si="1193"/>
        <v>0</v>
      </c>
      <c r="D2363" s="39">
        <f>D2362+D2361</f>
        <v>0</v>
      </c>
      <c r="E2363" s="39">
        <f t="shared" ref="E2363:AA2363" si="1194">E2362+E2361</f>
        <v>0</v>
      </c>
      <c r="F2363" s="39">
        <f t="shared" si="1194"/>
        <v>0</v>
      </c>
      <c r="G2363" s="39">
        <f t="shared" si="1194"/>
        <v>0</v>
      </c>
      <c r="H2363" s="39">
        <f t="shared" si="1194"/>
        <v>0</v>
      </c>
      <c r="I2363" s="39">
        <f t="shared" si="1194"/>
        <v>0</v>
      </c>
      <c r="J2363" s="39">
        <f t="shared" si="1194"/>
        <v>0</v>
      </c>
      <c r="K2363" s="39">
        <f t="shared" si="1194"/>
        <v>0</v>
      </c>
      <c r="L2363" s="39">
        <f t="shared" si="1194"/>
        <v>0</v>
      </c>
      <c r="M2363" s="39">
        <f t="shared" si="1194"/>
        <v>0</v>
      </c>
      <c r="N2363" s="39">
        <f t="shared" si="1194"/>
        <v>0</v>
      </c>
      <c r="O2363" s="39">
        <f t="shared" si="1194"/>
        <v>0</v>
      </c>
      <c r="P2363" s="39">
        <f t="shared" si="1194"/>
        <v>0</v>
      </c>
      <c r="Q2363" s="39">
        <f t="shared" si="1194"/>
        <v>0</v>
      </c>
      <c r="R2363" s="39">
        <f t="shared" si="1194"/>
        <v>0</v>
      </c>
      <c r="S2363" s="39">
        <f t="shared" si="1194"/>
        <v>0</v>
      </c>
      <c r="T2363" s="39">
        <f t="shared" si="1194"/>
        <v>0</v>
      </c>
      <c r="U2363" s="39">
        <f t="shared" si="1194"/>
        <v>0</v>
      </c>
      <c r="V2363" s="39">
        <f t="shared" si="1194"/>
        <v>0</v>
      </c>
      <c r="W2363" s="39">
        <f t="shared" si="1194"/>
        <v>0</v>
      </c>
      <c r="X2363" s="39">
        <f t="shared" si="1194"/>
        <v>0</v>
      </c>
      <c r="Y2363" s="39">
        <f t="shared" si="1194"/>
        <v>0</v>
      </c>
      <c r="Z2363" s="39">
        <f t="shared" si="1194"/>
        <v>0</v>
      </c>
      <c r="AA2363" s="39">
        <f t="shared" si="1194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3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3">
      <c r="A2366" s="46" t="s">
        <v>142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5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5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95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5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95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96">SUM(B2367:B2370)</f>
        <v>0</v>
      </c>
      <c r="C2371" s="39">
        <f t="shared" si="1196"/>
        <v>0</v>
      </c>
      <c r="D2371" s="39">
        <f>SUM(D2367:D2370)</f>
        <v>0</v>
      </c>
      <c r="E2371" s="39">
        <f t="shared" ref="E2371:AA2371" si="1197">SUM(E2367:E2370)</f>
        <v>0</v>
      </c>
      <c r="F2371" s="39">
        <f t="shared" si="1197"/>
        <v>0</v>
      </c>
      <c r="G2371" s="39">
        <f t="shared" si="1197"/>
        <v>0</v>
      </c>
      <c r="H2371" s="39">
        <f t="shared" si="1197"/>
        <v>0</v>
      </c>
      <c r="I2371" s="39">
        <f t="shared" si="1197"/>
        <v>0</v>
      </c>
      <c r="J2371" s="39">
        <f t="shared" si="1197"/>
        <v>0</v>
      </c>
      <c r="K2371" s="39">
        <f t="shared" si="1197"/>
        <v>0</v>
      </c>
      <c r="L2371" s="39">
        <f t="shared" si="1197"/>
        <v>0</v>
      </c>
      <c r="M2371" s="39">
        <f t="shared" si="1197"/>
        <v>0</v>
      </c>
      <c r="N2371" s="39">
        <f t="shared" si="1197"/>
        <v>0</v>
      </c>
      <c r="O2371" s="39">
        <f t="shared" si="1197"/>
        <v>0</v>
      </c>
      <c r="P2371" s="39">
        <f t="shared" si="1197"/>
        <v>0</v>
      </c>
      <c r="Q2371" s="39">
        <f t="shared" si="1197"/>
        <v>0</v>
      </c>
      <c r="R2371" s="39">
        <f t="shared" si="1197"/>
        <v>0</v>
      </c>
      <c r="S2371" s="39">
        <f t="shared" si="1197"/>
        <v>0</v>
      </c>
      <c r="T2371" s="39">
        <f t="shared" si="1197"/>
        <v>0</v>
      </c>
      <c r="U2371" s="39">
        <f t="shared" si="1197"/>
        <v>0</v>
      </c>
      <c r="V2371" s="39">
        <f t="shared" si="1197"/>
        <v>0</v>
      </c>
      <c r="W2371" s="39">
        <f t="shared" si="1197"/>
        <v>0</v>
      </c>
      <c r="X2371" s="39">
        <f t="shared" si="1197"/>
        <v>0</v>
      </c>
      <c r="Y2371" s="39">
        <f t="shared" si="1197"/>
        <v>0</v>
      </c>
      <c r="Z2371" s="39">
        <f t="shared" si="1197"/>
        <v>0</v>
      </c>
      <c r="AA2371" s="39">
        <f t="shared" si="1197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98">SUM(M2372:Y2372)</f>
        <v>0</v>
      </c>
      <c r="AA2372" s="31">
        <f>D2372-Z2372</f>
        <v>0</v>
      </c>
      <c r="AB2372" s="37"/>
      <c r="AC2372" s="32"/>
    </row>
    <row r="2373" spans="1:29" s="33" customFormat="1" ht="23.4" hidden="1" customHeight="1" x14ac:dyDescent="0.25">
      <c r="A2373" s="38" t="s">
        <v>40</v>
      </c>
      <c r="B2373" s="39">
        <f t="shared" ref="B2373:C2373" si="1199">B2372+B2371</f>
        <v>0</v>
      </c>
      <c r="C2373" s="39">
        <f t="shared" si="1199"/>
        <v>0</v>
      </c>
      <c r="D2373" s="39">
        <f>D2372+D2371</f>
        <v>0</v>
      </c>
      <c r="E2373" s="39">
        <f t="shared" ref="E2373:AA2373" si="1200">E2372+E2371</f>
        <v>0</v>
      </c>
      <c r="F2373" s="39">
        <f t="shared" si="1200"/>
        <v>0</v>
      </c>
      <c r="G2373" s="39">
        <f t="shared" si="1200"/>
        <v>0</v>
      </c>
      <c r="H2373" s="39">
        <f t="shared" si="1200"/>
        <v>0</v>
      </c>
      <c r="I2373" s="39">
        <f t="shared" si="1200"/>
        <v>0</v>
      </c>
      <c r="J2373" s="39">
        <f t="shared" si="1200"/>
        <v>0</v>
      </c>
      <c r="K2373" s="39">
        <f t="shared" si="1200"/>
        <v>0</v>
      </c>
      <c r="L2373" s="39">
        <f t="shared" si="1200"/>
        <v>0</v>
      </c>
      <c r="M2373" s="39">
        <f t="shared" si="1200"/>
        <v>0</v>
      </c>
      <c r="N2373" s="39">
        <f t="shared" si="1200"/>
        <v>0</v>
      </c>
      <c r="O2373" s="39">
        <f t="shared" si="1200"/>
        <v>0</v>
      </c>
      <c r="P2373" s="39">
        <f t="shared" si="1200"/>
        <v>0</v>
      </c>
      <c r="Q2373" s="39">
        <f t="shared" si="1200"/>
        <v>0</v>
      </c>
      <c r="R2373" s="39">
        <f t="shared" si="1200"/>
        <v>0</v>
      </c>
      <c r="S2373" s="39">
        <f t="shared" si="1200"/>
        <v>0</v>
      </c>
      <c r="T2373" s="39">
        <f t="shared" si="1200"/>
        <v>0</v>
      </c>
      <c r="U2373" s="39">
        <f t="shared" si="1200"/>
        <v>0</v>
      </c>
      <c r="V2373" s="39">
        <f t="shared" si="1200"/>
        <v>0</v>
      </c>
      <c r="W2373" s="39">
        <f t="shared" si="1200"/>
        <v>0</v>
      </c>
      <c r="X2373" s="39">
        <f t="shared" si="1200"/>
        <v>0</v>
      </c>
      <c r="Y2373" s="39">
        <f t="shared" si="1200"/>
        <v>0</v>
      </c>
      <c r="Z2373" s="39">
        <f t="shared" si="1200"/>
        <v>0</v>
      </c>
      <c r="AA2373" s="39">
        <f t="shared" si="1200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3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3">
      <c r="A2376" s="46" t="s">
        <v>142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5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201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5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201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5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1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202">SUM(B2377:B2380)</f>
        <v>0</v>
      </c>
      <c r="C2381" s="39">
        <f t="shared" si="1202"/>
        <v>0</v>
      </c>
      <c r="D2381" s="39">
        <f>SUM(D2377:D2380)</f>
        <v>0</v>
      </c>
      <c r="E2381" s="39">
        <f t="shared" ref="E2381:AA2381" si="1203">SUM(E2377:E2380)</f>
        <v>0</v>
      </c>
      <c r="F2381" s="39">
        <f t="shared" si="1203"/>
        <v>0</v>
      </c>
      <c r="G2381" s="39">
        <f t="shared" si="1203"/>
        <v>0</v>
      </c>
      <c r="H2381" s="39">
        <f t="shared" si="1203"/>
        <v>0</v>
      </c>
      <c r="I2381" s="39">
        <f t="shared" si="1203"/>
        <v>0</v>
      </c>
      <c r="J2381" s="39">
        <f t="shared" si="1203"/>
        <v>0</v>
      </c>
      <c r="K2381" s="39">
        <f t="shared" si="1203"/>
        <v>0</v>
      </c>
      <c r="L2381" s="39">
        <f t="shared" si="1203"/>
        <v>0</v>
      </c>
      <c r="M2381" s="39">
        <f t="shared" si="1203"/>
        <v>0</v>
      </c>
      <c r="N2381" s="39">
        <f t="shared" si="1203"/>
        <v>0</v>
      </c>
      <c r="O2381" s="39">
        <f t="shared" si="1203"/>
        <v>0</v>
      </c>
      <c r="P2381" s="39">
        <f t="shared" si="1203"/>
        <v>0</v>
      </c>
      <c r="Q2381" s="39">
        <f t="shared" si="1203"/>
        <v>0</v>
      </c>
      <c r="R2381" s="39">
        <f t="shared" si="1203"/>
        <v>0</v>
      </c>
      <c r="S2381" s="39">
        <f t="shared" si="1203"/>
        <v>0</v>
      </c>
      <c r="T2381" s="39">
        <f t="shared" si="1203"/>
        <v>0</v>
      </c>
      <c r="U2381" s="39">
        <f t="shared" si="1203"/>
        <v>0</v>
      </c>
      <c r="V2381" s="39">
        <f t="shared" si="1203"/>
        <v>0</v>
      </c>
      <c r="W2381" s="39">
        <f t="shared" si="1203"/>
        <v>0</v>
      </c>
      <c r="X2381" s="39">
        <f t="shared" si="1203"/>
        <v>0</v>
      </c>
      <c r="Y2381" s="39">
        <f t="shared" si="1203"/>
        <v>0</v>
      </c>
      <c r="Z2381" s="39">
        <f t="shared" si="1203"/>
        <v>0</v>
      </c>
      <c r="AA2381" s="39">
        <f t="shared" si="1203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4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205">B2382+B2381</f>
        <v>0</v>
      </c>
      <c r="C2383" s="39">
        <f t="shared" si="1205"/>
        <v>0</v>
      </c>
      <c r="D2383" s="39">
        <f>D2382+D2381</f>
        <v>0</v>
      </c>
      <c r="E2383" s="39">
        <f t="shared" ref="E2383:AA2383" si="1206">E2382+E2381</f>
        <v>0</v>
      </c>
      <c r="F2383" s="39">
        <f t="shared" si="1206"/>
        <v>0</v>
      </c>
      <c r="G2383" s="39">
        <f t="shared" si="1206"/>
        <v>0</v>
      </c>
      <c r="H2383" s="39">
        <f t="shared" si="1206"/>
        <v>0</v>
      </c>
      <c r="I2383" s="39">
        <f t="shared" si="1206"/>
        <v>0</v>
      </c>
      <c r="J2383" s="39">
        <f t="shared" si="1206"/>
        <v>0</v>
      </c>
      <c r="K2383" s="39">
        <f t="shared" si="1206"/>
        <v>0</v>
      </c>
      <c r="L2383" s="39">
        <f t="shared" si="1206"/>
        <v>0</v>
      </c>
      <c r="M2383" s="39">
        <f t="shared" si="1206"/>
        <v>0</v>
      </c>
      <c r="N2383" s="39">
        <f t="shared" si="1206"/>
        <v>0</v>
      </c>
      <c r="O2383" s="39">
        <f t="shared" si="1206"/>
        <v>0</v>
      </c>
      <c r="P2383" s="39">
        <f t="shared" si="1206"/>
        <v>0</v>
      </c>
      <c r="Q2383" s="39">
        <f t="shared" si="1206"/>
        <v>0</v>
      </c>
      <c r="R2383" s="39">
        <f t="shared" si="1206"/>
        <v>0</v>
      </c>
      <c r="S2383" s="39">
        <f t="shared" si="1206"/>
        <v>0</v>
      </c>
      <c r="T2383" s="39">
        <f t="shared" si="1206"/>
        <v>0</v>
      </c>
      <c r="U2383" s="39">
        <f t="shared" si="1206"/>
        <v>0</v>
      </c>
      <c r="V2383" s="39">
        <f t="shared" si="1206"/>
        <v>0</v>
      </c>
      <c r="W2383" s="39">
        <f t="shared" si="1206"/>
        <v>0</v>
      </c>
      <c r="X2383" s="39">
        <f t="shared" si="1206"/>
        <v>0</v>
      </c>
      <c r="Y2383" s="39">
        <f t="shared" si="1206"/>
        <v>0</v>
      </c>
      <c r="Z2383" s="39">
        <f t="shared" si="1206"/>
        <v>0</v>
      </c>
      <c r="AA2383" s="39">
        <f t="shared" si="1206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3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3">
      <c r="A2386" s="46" t="s">
        <v>142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5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5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5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07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5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07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208">SUM(B2387:B2390)</f>
        <v>0</v>
      </c>
      <c r="C2391" s="39">
        <f t="shared" si="1208"/>
        <v>0</v>
      </c>
      <c r="D2391" s="39">
        <f>SUM(D2387:D2390)</f>
        <v>0</v>
      </c>
      <c r="E2391" s="39">
        <f t="shared" ref="E2391:AA2391" si="1209">SUM(E2387:E2390)</f>
        <v>0</v>
      </c>
      <c r="F2391" s="39">
        <f t="shared" si="1209"/>
        <v>0</v>
      </c>
      <c r="G2391" s="39">
        <f t="shared" si="1209"/>
        <v>0</v>
      </c>
      <c r="H2391" s="39">
        <f t="shared" si="1209"/>
        <v>0</v>
      </c>
      <c r="I2391" s="39">
        <f t="shared" si="1209"/>
        <v>0</v>
      </c>
      <c r="J2391" s="39">
        <f t="shared" si="1209"/>
        <v>0</v>
      </c>
      <c r="K2391" s="39">
        <f t="shared" si="1209"/>
        <v>0</v>
      </c>
      <c r="L2391" s="39">
        <f t="shared" si="1209"/>
        <v>0</v>
      </c>
      <c r="M2391" s="39">
        <f t="shared" si="1209"/>
        <v>0</v>
      </c>
      <c r="N2391" s="39">
        <f t="shared" si="1209"/>
        <v>0</v>
      </c>
      <c r="O2391" s="39">
        <f t="shared" si="1209"/>
        <v>0</v>
      </c>
      <c r="P2391" s="39">
        <f t="shared" si="1209"/>
        <v>0</v>
      </c>
      <c r="Q2391" s="39">
        <f t="shared" si="1209"/>
        <v>0</v>
      </c>
      <c r="R2391" s="39">
        <f t="shared" si="1209"/>
        <v>0</v>
      </c>
      <c r="S2391" s="39">
        <f t="shared" si="1209"/>
        <v>0</v>
      </c>
      <c r="T2391" s="39">
        <f t="shared" si="1209"/>
        <v>0</v>
      </c>
      <c r="U2391" s="39">
        <f t="shared" si="1209"/>
        <v>0</v>
      </c>
      <c r="V2391" s="39">
        <f t="shared" si="1209"/>
        <v>0</v>
      </c>
      <c r="W2391" s="39">
        <f t="shared" si="1209"/>
        <v>0</v>
      </c>
      <c r="X2391" s="39">
        <f t="shared" si="1209"/>
        <v>0</v>
      </c>
      <c r="Y2391" s="39">
        <f t="shared" si="1209"/>
        <v>0</v>
      </c>
      <c r="Z2391" s="39">
        <f t="shared" si="1209"/>
        <v>0</v>
      </c>
      <c r="AA2391" s="39">
        <f t="shared" si="1209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0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11">B2392+B2391</f>
        <v>0</v>
      </c>
      <c r="C2393" s="39">
        <f t="shared" si="1211"/>
        <v>0</v>
      </c>
      <c r="D2393" s="39">
        <f>D2392+D2391</f>
        <v>0</v>
      </c>
      <c r="E2393" s="39">
        <f t="shared" ref="E2393:AA2393" si="1212">E2392+E2391</f>
        <v>0</v>
      </c>
      <c r="F2393" s="39">
        <f t="shared" si="1212"/>
        <v>0</v>
      </c>
      <c r="G2393" s="39">
        <f t="shared" si="1212"/>
        <v>0</v>
      </c>
      <c r="H2393" s="39">
        <f t="shared" si="1212"/>
        <v>0</v>
      </c>
      <c r="I2393" s="39">
        <f t="shared" si="1212"/>
        <v>0</v>
      </c>
      <c r="J2393" s="39">
        <f t="shared" si="1212"/>
        <v>0</v>
      </c>
      <c r="K2393" s="39">
        <f t="shared" si="1212"/>
        <v>0</v>
      </c>
      <c r="L2393" s="39">
        <f t="shared" si="1212"/>
        <v>0</v>
      </c>
      <c r="M2393" s="39">
        <f t="shared" si="1212"/>
        <v>0</v>
      </c>
      <c r="N2393" s="39">
        <f t="shared" si="1212"/>
        <v>0</v>
      </c>
      <c r="O2393" s="39">
        <f t="shared" si="1212"/>
        <v>0</v>
      </c>
      <c r="P2393" s="39">
        <f t="shared" si="1212"/>
        <v>0</v>
      </c>
      <c r="Q2393" s="39">
        <f t="shared" si="1212"/>
        <v>0</v>
      </c>
      <c r="R2393" s="39">
        <f t="shared" si="1212"/>
        <v>0</v>
      </c>
      <c r="S2393" s="39">
        <f t="shared" si="1212"/>
        <v>0</v>
      </c>
      <c r="T2393" s="39">
        <f t="shared" si="1212"/>
        <v>0</v>
      </c>
      <c r="U2393" s="39">
        <f t="shared" si="1212"/>
        <v>0</v>
      </c>
      <c r="V2393" s="39">
        <f t="shared" si="1212"/>
        <v>0</v>
      </c>
      <c r="W2393" s="39">
        <f t="shared" si="1212"/>
        <v>0</v>
      </c>
      <c r="X2393" s="39">
        <f t="shared" si="1212"/>
        <v>0</v>
      </c>
      <c r="Y2393" s="39">
        <f t="shared" si="1212"/>
        <v>0</v>
      </c>
      <c r="Z2393" s="39">
        <f t="shared" si="1212"/>
        <v>0</v>
      </c>
      <c r="AA2393" s="39">
        <f t="shared" si="1212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3">
      <c r="A2396" s="46" t="s">
        <v>142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5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13">Z2397/D2397</f>
        <v>#DIV/0!</v>
      </c>
      <c r="AC2397" s="32"/>
    </row>
    <row r="2398" spans="1:29" s="33" customFormat="1" ht="18" hidden="1" customHeight="1" x14ac:dyDescent="0.25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13"/>
        <v>#DIV/0!</v>
      </c>
      <c r="AC2398" s="32"/>
    </row>
    <row r="2399" spans="1:29" s="33" customFormat="1" ht="18" hidden="1" customHeight="1" x14ac:dyDescent="0.25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14">SUM(M2399:Y2399)</f>
        <v>0</v>
      </c>
      <c r="AA2399" s="31">
        <f>D2399-Z2399</f>
        <v>0</v>
      </c>
      <c r="AB2399" s="37" t="e">
        <f t="shared" si="1213"/>
        <v>#DIV/0!</v>
      </c>
      <c r="AC2399" s="32"/>
    </row>
    <row r="2400" spans="1:29" s="33" customFormat="1" ht="18" hidden="1" customHeight="1" x14ac:dyDescent="0.25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14"/>
        <v>0</v>
      </c>
      <c r="AA2400" s="31">
        <f>D2400-Z2400</f>
        <v>0</v>
      </c>
      <c r="AB2400" s="37" t="e">
        <f t="shared" si="1213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15">SUM(B2397:B2400)</f>
        <v>0</v>
      </c>
      <c r="C2401" s="39">
        <f t="shared" si="1215"/>
        <v>0</v>
      </c>
      <c r="D2401" s="39">
        <f>SUM(D2397:D2400)</f>
        <v>0</v>
      </c>
      <c r="E2401" s="39">
        <f t="shared" ref="E2401:AA2401" si="1216">SUM(E2397:E2400)</f>
        <v>0</v>
      </c>
      <c r="F2401" s="39">
        <f t="shared" si="1216"/>
        <v>0</v>
      </c>
      <c r="G2401" s="39">
        <f t="shared" si="1216"/>
        <v>0</v>
      </c>
      <c r="H2401" s="39">
        <f t="shared" si="1216"/>
        <v>0</v>
      </c>
      <c r="I2401" s="39">
        <f t="shared" si="1216"/>
        <v>0</v>
      </c>
      <c r="J2401" s="39">
        <f t="shared" si="1216"/>
        <v>0</v>
      </c>
      <c r="K2401" s="39">
        <f t="shared" si="1216"/>
        <v>0</v>
      </c>
      <c r="L2401" s="39">
        <f t="shared" si="1216"/>
        <v>0</v>
      </c>
      <c r="M2401" s="39">
        <f t="shared" si="1216"/>
        <v>0</v>
      </c>
      <c r="N2401" s="39">
        <f t="shared" si="1216"/>
        <v>0</v>
      </c>
      <c r="O2401" s="39">
        <f t="shared" si="1216"/>
        <v>0</v>
      </c>
      <c r="P2401" s="39">
        <f t="shared" si="1216"/>
        <v>0</v>
      </c>
      <c r="Q2401" s="39">
        <f t="shared" si="1216"/>
        <v>0</v>
      </c>
      <c r="R2401" s="39">
        <f t="shared" si="1216"/>
        <v>0</v>
      </c>
      <c r="S2401" s="39">
        <f t="shared" si="1216"/>
        <v>0</v>
      </c>
      <c r="T2401" s="39">
        <f t="shared" si="1216"/>
        <v>0</v>
      </c>
      <c r="U2401" s="39">
        <f t="shared" si="1216"/>
        <v>0</v>
      </c>
      <c r="V2401" s="39">
        <f t="shared" si="1216"/>
        <v>0</v>
      </c>
      <c r="W2401" s="39">
        <f t="shared" si="1216"/>
        <v>0</v>
      </c>
      <c r="X2401" s="39">
        <f t="shared" si="1216"/>
        <v>0</v>
      </c>
      <c r="Y2401" s="39">
        <f t="shared" si="1216"/>
        <v>0</v>
      </c>
      <c r="Z2401" s="39">
        <f t="shared" si="1216"/>
        <v>0</v>
      </c>
      <c r="AA2401" s="39">
        <f t="shared" si="1216"/>
        <v>0</v>
      </c>
      <c r="AB2401" s="40" t="e">
        <f t="shared" si="1213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17">SUM(M2402:Y2402)</f>
        <v>0</v>
      </c>
      <c r="AA2402" s="31">
        <f>D2402-Z2402</f>
        <v>0</v>
      </c>
      <c r="AB2402" s="37" t="e">
        <f t="shared" si="1213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18">B2402+B2401</f>
        <v>0</v>
      </c>
      <c r="C2403" s="39">
        <f t="shared" si="1218"/>
        <v>0</v>
      </c>
      <c r="D2403" s="39">
        <f>D2402+D2401</f>
        <v>0</v>
      </c>
      <c r="E2403" s="39">
        <f t="shared" ref="E2403:AA2403" si="1219">E2402+E2401</f>
        <v>0</v>
      </c>
      <c r="F2403" s="39">
        <f t="shared" si="1219"/>
        <v>0</v>
      </c>
      <c r="G2403" s="39">
        <f t="shared" si="1219"/>
        <v>0</v>
      </c>
      <c r="H2403" s="39">
        <f t="shared" si="1219"/>
        <v>0</v>
      </c>
      <c r="I2403" s="39">
        <f t="shared" si="1219"/>
        <v>0</v>
      </c>
      <c r="J2403" s="39">
        <f t="shared" si="1219"/>
        <v>0</v>
      </c>
      <c r="K2403" s="39">
        <f t="shared" si="1219"/>
        <v>0</v>
      </c>
      <c r="L2403" s="39">
        <f t="shared" si="1219"/>
        <v>0</v>
      </c>
      <c r="M2403" s="39">
        <f t="shared" si="1219"/>
        <v>0</v>
      </c>
      <c r="N2403" s="39">
        <f t="shared" si="1219"/>
        <v>0</v>
      </c>
      <c r="O2403" s="39">
        <f t="shared" si="1219"/>
        <v>0</v>
      </c>
      <c r="P2403" s="39">
        <f t="shared" si="1219"/>
        <v>0</v>
      </c>
      <c r="Q2403" s="39">
        <f t="shared" si="1219"/>
        <v>0</v>
      </c>
      <c r="R2403" s="39">
        <f t="shared" si="1219"/>
        <v>0</v>
      </c>
      <c r="S2403" s="39">
        <f t="shared" si="1219"/>
        <v>0</v>
      </c>
      <c r="T2403" s="39">
        <f t="shared" si="1219"/>
        <v>0</v>
      </c>
      <c r="U2403" s="39">
        <f t="shared" si="1219"/>
        <v>0</v>
      </c>
      <c r="V2403" s="39">
        <f t="shared" si="1219"/>
        <v>0</v>
      </c>
      <c r="W2403" s="39">
        <f t="shared" si="1219"/>
        <v>0</v>
      </c>
      <c r="X2403" s="39">
        <f t="shared" si="1219"/>
        <v>0</v>
      </c>
      <c r="Y2403" s="39">
        <f t="shared" si="1219"/>
        <v>0</v>
      </c>
      <c r="Z2403" s="39">
        <f t="shared" si="1219"/>
        <v>0</v>
      </c>
      <c r="AA2403" s="39">
        <f t="shared" si="1219"/>
        <v>0</v>
      </c>
      <c r="AB2403" s="40" t="e">
        <f t="shared" si="1213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3">
      <c r="A2406" s="46" t="s">
        <v>142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5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20">Z2407/D2407</f>
        <v>#DIV/0!</v>
      </c>
      <c r="AC2407" s="32"/>
    </row>
    <row r="2408" spans="1:29" s="33" customFormat="1" ht="18" hidden="1" customHeight="1" x14ac:dyDescent="0.25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1">SUM(M2408:Y2408)</f>
        <v>0</v>
      </c>
      <c r="AA2408" s="31">
        <f>D2408-Z2408</f>
        <v>0</v>
      </c>
      <c r="AB2408" s="37" t="e">
        <f t="shared" si="1220"/>
        <v>#DIV/0!</v>
      </c>
      <c r="AC2408" s="32"/>
    </row>
    <row r="2409" spans="1:29" s="33" customFormat="1" ht="18" hidden="1" customHeight="1" x14ac:dyDescent="0.25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1"/>
        <v>0</v>
      </c>
      <c r="AA2409" s="31">
        <f>D2409-Z2409</f>
        <v>0</v>
      </c>
      <c r="AB2409" s="37" t="e">
        <f t="shared" si="1220"/>
        <v>#DIV/0!</v>
      </c>
      <c r="AC2409" s="32"/>
    </row>
    <row r="2410" spans="1:29" s="33" customFormat="1" ht="18" hidden="1" customHeight="1" x14ac:dyDescent="0.25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1"/>
        <v>0</v>
      </c>
      <c r="AA2410" s="31">
        <f>D2410-Z2410</f>
        <v>0</v>
      </c>
      <c r="AB2410" s="37" t="e">
        <f t="shared" si="1220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22">SUM(B2407:B2410)</f>
        <v>0</v>
      </c>
      <c r="C2411" s="39">
        <f t="shared" si="1222"/>
        <v>0</v>
      </c>
      <c r="D2411" s="39">
        <f>SUM(D2407:D2410)</f>
        <v>0</v>
      </c>
      <c r="E2411" s="39">
        <f t="shared" ref="E2411:AA2411" si="1223">SUM(E2407:E2410)</f>
        <v>0</v>
      </c>
      <c r="F2411" s="39">
        <f t="shared" si="1223"/>
        <v>0</v>
      </c>
      <c r="G2411" s="39">
        <f t="shared" si="1223"/>
        <v>0</v>
      </c>
      <c r="H2411" s="39">
        <f t="shared" si="1223"/>
        <v>0</v>
      </c>
      <c r="I2411" s="39">
        <f t="shared" si="1223"/>
        <v>0</v>
      </c>
      <c r="J2411" s="39">
        <f t="shared" si="1223"/>
        <v>0</v>
      </c>
      <c r="K2411" s="39">
        <f t="shared" si="1223"/>
        <v>0</v>
      </c>
      <c r="L2411" s="39">
        <f t="shared" si="1223"/>
        <v>0</v>
      </c>
      <c r="M2411" s="39">
        <f t="shared" si="1223"/>
        <v>0</v>
      </c>
      <c r="N2411" s="39">
        <f t="shared" si="1223"/>
        <v>0</v>
      </c>
      <c r="O2411" s="39">
        <f t="shared" si="1223"/>
        <v>0</v>
      </c>
      <c r="P2411" s="39">
        <f t="shared" si="1223"/>
        <v>0</v>
      </c>
      <c r="Q2411" s="39">
        <f t="shared" si="1223"/>
        <v>0</v>
      </c>
      <c r="R2411" s="39">
        <f t="shared" si="1223"/>
        <v>0</v>
      </c>
      <c r="S2411" s="39">
        <f t="shared" si="1223"/>
        <v>0</v>
      </c>
      <c r="T2411" s="39">
        <f t="shared" si="1223"/>
        <v>0</v>
      </c>
      <c r="U2411" s="39">
        <f t="shared" si="1223"/>
        <v>0</v>
      </c>
      <c r="V2411" s="39">
        <f t="shared" si="1223"/>
        <v>0</v>
      </c>
      <c r="W2411" s="39">
        <f t="shared" si="1223"/>
        <v>0</v>
      </c>
      <c r="X2411" s="39">
        <f t="shared" si="1223"/>
        <v>0</v>
      </c>
      <c r="Y2411" s="39">
        <f t="shared" si="1223"/>
        <v>0</v>
      </c>
      <c r="Z2411" s="39">
        <f t="shared" si="1223"/>
        <v>0</v>
      </c>
      <c r="AA2411" s="39">
        <f t="shared" si="1223"/>
        <v>0</v>
      </c>
      <c r="AB2411" s="40" t="e">
        <f t="shared" si="1220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24">SUM(M2412:Y2412)</f>
        <v>0</v>
      </c>
      <c r="AA2412" s="31">
        <f>D2412-Z2412</f>
        <v>0</v>
      </c>
      <c r="AB2412" s="37" t="e">
        <f t="shared" si="1220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25">B2412+B2411</f>
        <v>0</v>
      </c>
      <c r="C2413" s="39">
        <f t="shared" si="1225"/>
        <v>0</v>
      </c>
      <c r="D2413" s="39">
        <f>D2412+D2411</f>
        <v>0</v>
      </c>
      <c r="E2413" s="39">
        <f t="shared" ref="E2413:AA2413" si="1226">E2412+E2411</f>
        <v>0</v>
      </c>
      <c r="F2413" s="39">
        <f t="shared" si="1226"/>
        <v>0</v>
      </c>
      <c r="G2413" s="39">
        <f t="shared" si="1226"/>
        <v>0</v>
      </c>
      <c r="H2413" s="39">
        <f t="shared" si="1226"/>
        <v>0</v>
      </c>
      <c r="I2413" s="39">
        <f t="shared" si="1226"/>
        <v>0</v>
      </c>
      <c r="J2413" s="39">
        <f t="shared" si="1226"/>
        <v>0</v>
      </c>
      <c r="K2413" s="39">
        <f t="shared" si="1226"/>
        <v>0</v>
      </c>
      <c r="L2413" s="39">
        <f t="shared" si="1226"/>
        <v>0</v>
      </c>
      <c r="M2413" s="39">
        <f t="shared" si="1226"/>
        <v>0</v>
      </c>
      <c r="N2413" s="39">
        <f t="shared" si="1226"/>
        <v>0</v>
      </c>
      <c r="O2413" s="39">
        <f t="shared" si="1226"/>
        <v>0</v>
      </c>
      <c r="P2413" s="39">
        <f t="shared" si="1226"/>
        <v>0</v>
      </c>
      <c r="Q2413" s="39">
        <f t="shared" si="1226"/>
        <v>0</v>
      </c>
      <c r="R2413" s="39">
        <f t="shared" si="1226"/>
        <v>0</v>
      </c>
      <c r="S2413" s="39">
        <f t="shared" si="1226"/>
        <v>0</v>
      </c>
      <c r="T2413" s="39">
        <f t="shared" si="1226"/>
        <v>0</v>
      </c>
      <c r="U2413" s="39">
        <f t="shared" si="1226"/>
        <v>0</v>
      </c>
      <c r="V2413" s="39">
        <f t="shared" si="1226"/>
        <v>0</v>
      </c>
      <c r="W2413" s="39">
        <f t="shared" si="1226"/>
        <v>0</v>
      </c>
      <c r="X2413" s="39">
        <f t="shared" si="1226"/>
        <v>0</v>
      </c>
      <c r="Y2413" s="39">
        <f t="shared" si="1226"/>
        <v>0</v>
      </c>
      <c r="Z2413" s="39">
        <f t="shared" si="1226"/>
        <v>0</v>
      </c>
      <c r="AA2413" s="39">
        <f t="shared" si="1226"/>
        <v>0</v>
      </c>
      <c r="AB2413" s="40" t="e">
        <f t="shared" si="1220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3">
      <c r="A2416" s="46" t="s">
        <v>142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5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27">Z2417/D2417</f>
        <v>#DIV/0!</v>
      </c>
      <c r="AC2417" s="32"/>
    </row>
    <row r="2418" spans="1:29" s="33" customFormat="1" ht="18" hidden="1" customHeight="1" x14ac:dyDescent="0.25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28">SUM(M2418:Y2418)</f>
        <v>0</v>
      </c>
      <c r="AA2418" s="31">
        <f>D2418-Z2418</f>
        <v>0</v>
      </c>
      <c r="AB2418" s="37" t="e">
        <f t="shared" si="1227"/>
        <v>#DIV/0!</v>
      </c>
      <c r="AC2418" s="32"/>
    </row>
    <row r="2419" spans="1:29" s="33" customFormat="1" ht="18" hidden="1" customHeight="1" x14ac:dyDescent="0.25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28"/>
        <v>0</v>
      </c>
      <c r="AA2419" s="31">
        <f>D2419-Z2419</f>
        <v>0</v>
      </c>
      <c r="AB2419" s="37" t="e">
        <f t="shared" si="1227"/>
        <v>#DIV/0!</v>
      </c>
      <c r="AC2419" s="32"/>
    </row>
    <row r="2420" spans="1:29" s="33" customFormat="1" ht="18" hidden="1" customHeight="1" x14ac:dyDescent="0.25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28"/>
        <v>0</v>
      </c>
      <c r="AA2420" s="31">
        <f>D2420-Z2420</f>
        <v>0</v>
      </c>
      <c r="AB2420" s="37" t="e">
        <f t="shared" si="1227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29">SUM(B2417:B2420)</f>
        <v>0</v>
      </c>
      <c r="C2421" s="39">
        <f t="shared" si="1229"/>
        <v>0</v>
      </c>
      <c r="D2421" s="39">
        <f>SUM(D2417:D2420)</f>
        <v>0</v>
      </c>
      <c r="E2421" s="39">
        <f t="shared" ref="E2421:AA2421" si="1230">SUM(E2417:E2420)</f>
        <v>0</v>
      </c>
      <c r="F2421" s="39">
        <f t="shared" si="1230"/>
        <v>0</v>
      </c>
      <c r="G2421" s="39">
        <f t="shared" si="1230"/>
        <v>0</v>
      </c>
      <c r="H2421" s="39">
        <f t="shared" si="1230"/>
        <v>0</v>
      </c>
      <c r="I2421" s="39">
        <f t="shared" si="1230"/>
        <v>0</v>
      </c>
      <c r="J2421" s="39">
        <f t="shared" si="1230"/>
        <v>0</v>
      </c>
      <c r="K2421" s="39">
        <f t="shared" si="1230"/>
        <v>0</v>
      </c>
      <c r="L2421" s="39">
        <f t="shared" si="1230"/>
        <v>0</v>
      </c>
      <c r="M2421" s="39">
        <f t="shared" si="1230"/>
        <v>0</v>
      </c>
      <c r="N2421" s="39">
        <f t="shared" si="1230"/>
        <v>0</v>
      </c>
      <c r="O2421" s="39">
        <f t="shared" si="1230"/>
        <v>0</v>
      </c>
      <c r="P2421" s="39">
        <f t="shared" si="1230"/>
        <v>0</v>
      </c>
      <c r="Q2421" s="39">
        <f t="shared" si="1230"/>
        <v>0</v>
      </c>
      <c r="R2421" s="39">
        <f t="shared" si="1230"/>
        <v>0</v>
      </c>
      <c r="S2421" s="39">
        <f t="shared" si="1230"/>
        <v>0</v>
      </c>
      <c r="T2421" s="39">
        <f t="shared" si="1230"/>
        <v>0</v>
      </c>
      <c r="U2421" s="39">
        <f t="shared" si="1230"/>
        <v>0</v>
      </c>
      <c r="V2421" s="39">
        <f t="shared" si="1230"/>
        <v>0</v>
      </c>
      <c r="W2421" s="39">
        <f t="shared" si="1230"/>
        <v>0</v>
      </c>
      <c r="X2421" s="39">
        <f t="shared" si="1230"/>
        <v>0</v>
      </c>
      <c r="Y2421" s="39">
        <f t="shared" si="1230"/>
        <v>0</v>
      </c>
      <c r="Z2421" s="39">
        <f t="shared" si="1230"/>
        <v>0</v>
      </c>
      <c r="AA2421" s="39">
        <f t="shared" si="1230"/>
        <v>0</v>
      </c>
      <c r="AB2421" s="40" t="e">
        <f t="shared" si="1227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1">SUM(M2422:Y2422)</f>
        <v>0</v>
      </c>
      <c r="AA2422" s="31">
        <f>D2422-Z2422</f>
        <v>0</v>
      </c>
      <c r="AB2422" s="37" t="e">
        <f t="shared" si="1227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32">B2422+B2421</f>
        <v>0</v>
      </c>
      <c r="C2423" s="39">
        <f t="shared" si="1232"/>
        <v>0</v>
      </c>
      <c r="D2423" s="39">
        <f>D2422+D2421</f>
        <v>0</v>
      </c>
      <c r="E2423" s="39">
        <f t="shared" ref="E2423:AA2423" si="1233">E2422+E2421</f>
        <v>0</v>
      </c>
      <c r="F2423" s="39">
        <f t="shared" si="1233"/>
        <v>0</v>
      </c>
      <c r="G2423" s="39">
        <f t="shared" si="1233"/>
        <v>0</v>
      </c>
      <c r="H2423" s="39">
        <f t="shared" si="1233"/>
        <v>0</v>
      </c>
      <c r="I2423" s="39">
        <f t="shared" si="1233"/>
        <v>0</v>
      </c>
      <c r="J2423" s="39">
        <f t="shared" si="1233"/>
        <v>0</v>
      </c>
      <c r="K2423" s="39">
        <f t="shared" si="1233"/>
        <v>0</v>
      </c>
      <c r="L2423" s="39">
        <f t="shared" si="1233"/>
        <v>0</v>
      </c>
      <c r="M2423" s="39">
        <f t="shared" si="1233"/>
        <v>0</v>
      </c>
      <c r="N2423" s="39">
        <f t="shared" si="1233"/>
        <v>0</v>
      </c>
      <c r="O2423" s="39">
        <f t="shared" si="1233"/>
        <v>0</v>
      </c>
      <c r="P2423" s="39">
        <f t="shared" si="1233"/>
        <v>0</v>
      </c>
      <c r="Q2423" s="39">
        <f t="shared" si="1233"/>
        <v>0</v>
      </c>
      <c r="R2423" s="39">
        <f t="shared" si="1233"/>
        <v>0</v>
      </c>
      <c r="S2423" s="39">
        <f t="shared" si="1233"/>
        <v>0</v>
      </c>
      <c r="T2423" s="39">
        <f t="shared" si="1233"/>
        <v>0</v>
      </c>
      <c r="U2423" s="39">
        <f t="shared" si="1233"/>
        <v>0</v>
      </c>
      <c r="V2423" s="39">
        <f t="shared" si="1233"/>
        <v>0</v>
      </c>
      <c r="W2423" s="39">
        <f t="shared" si="1233"/>
        <v>0</v>
      </c>
      <c r="X2423" s="39">
        <f t="shared" si="1233"/>
        <v>0</v>
      </c>
      <c r="Y2423" s="39">
        <f t="shared" si="1233"/>
        <v>0</v>
      </c>
      <c r="Z2423" s="39">
        <f t="shared" si="1233"/>
        <v>0</v>
      </c>
      <c r="AA2423" s="39">
        <f t="shared" si="1233"/>
        <v>0</v>
      </c>
      <c r="AB2423" s="40" t="e">
        <f t="shared" si="1227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3">
      <c r="A2426" s="46" t="s">
        <v>142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5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34">Z2427/D2427</f>
        <v>#DIV/0!</v>
      </c>
      <c r="AC2427" s="32"/>
    </row>
    <row r="2428" spans="1:29" s="33" customFormat="1" ht="18" hidden="1" customHeight="1" x14ac:dyDescent="0.25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35">SUM(M2428:Y2428)</f>
        <v>0</v>
      </c>
      <c r="AA2428" s="31">
        <f>D2428-Z2428</f>
        <v>0</v>
      </c>
      <c r="AB2428" s="37" t="e">
        <f t="shared" si="1234"/>
        <v>#DIV/0!</v>
      </c>
      <c r="AC2428" s="32"/>
    </row>
    <row r="2429" spans="1:29" s="33" customFormat="1" ht="18" hidden="1" customHeight="1" x14ac:dyDescent="0.25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35"/>
        <v>0</v>
      </c>
      <c r="AA2429" s="31">
        <f>D2429-Z2429</f>
        <v>0</v>
      </c>
      <c r="AB2429" s="37" t="e">
        <f t="shared" si="1234"/>
        <v>#DIV/0!</v>
      </c>
      <c r="AC2429" s="32"/>
    </row>
    <row r="2430" spans="1:29" s="33" customFormat="1" ht="18" hidden="1" customHeight="1" x14ac:dyDescent="0.25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35"/>
        <v>0</v>
      </c>
      <c r="AA2430" s="31">
        <f>D2430-Z2430</f>
        <v>0</v>
      </c>
      <c r="AB2430" s="37" t="e">
        <f t="shared" si="1234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36">SUM(B2427:B2430)</f>
        <v>0</v>
      </c>
      <c r="C2431" s="39">
        <f t="shared" si="1236"/>
        <v>0</v>
      </c>
      <c r="D2431" s="39">
        <f>SUM(D2427:D2430)</f>
        <v>0</v>
      </c>
      <c r="E2431" s="39">
        <f t="shared" ref="E2431:AA2431" si="1237">SUM(E2427:E2430)</f>
        <v>0</v>
      </c>
      <c r="F2431" s="39">
        <f t="shared" si="1237"/>
        <v>0</v>
      </c>
      <c r="G2431" s="39">
        <f t="shared" si="1237"/>
        <v>0</v>
      </c>
      <c r="H2431" s="39">
        <f t="shared" si="1237"/>
        <v>0</v>
      </c>
      <c r="I2431" s="39">
        <f t="shared" si="1237"/>
        <v>0</v>
      </c>
      <c r="J2431" s="39">
        <f t="shared" si="1237"/>
        <v>0</v>
      </c>
      <c r="K2431" s="39">
        <f t="shared" si="1237"/>
        <v>0</v>
      </c>
      <c r="L2431" s="39">
        <f t="shared" si="1237"/>
        <v>0</v>
      </c>
      <c r="M2431" s="39">
        <f t="shared" si="1237"/>
        <v>0</v>
      </c>
      <c r="N2431" s="39">
        <f t="shared" si="1237"/>
        <v>0</v>
      </c>
      <c r="O2431" s="39">
        <f t="shared" si="1237"/>
        <v>0</v>
      </c>
      <c r="P2431" s="39">
        <f t="shared" si="1237"/>
        <v>0</v>
      </c>
      <c r="Q2431" s="39">
        <f t="shared" si="1237"/>
        <v>0</v>
      </c>
      <c r="R2431" s="39">
        <f t="shared" si="1237"/>
        <v>0</v>
      </c>
      <c r="S2431" s="39">
        <f t="shared" si="1237"/>
        <v>0</v>
      </c>
      <c r="T2431" s="39">
        <f t="shared" si="1237"/>
        <v>0</v>
      </c>
      <c r="U2431" s="39">
        <f t="shared" si="1237"/>
        <v>0</v>
      </c>
      <c r="V2431" s="39">
        <f t="shared" si="1237"/>
        <v>0</v>
      </c>
      <c r="W2431" s="39">
        <f t="shared" si="1237"/>
        <v>0</v>
      </c>
      <c r="X2431" s="39">
        <f t="shared" si="1237"/>
        <v>0</v>
      </c>
      <c r="Y2431" s="39">
        <f t="shared" si="1237"/>
        <v>0</v>
      </c>
      <c r="Z2431" s="39">
        <f t="shared" si="1237"/>
        <v>0</v>
      </c>
      <c r="AA2431" s="39">
        <f t="shared" si="1237"/>
        <v>0</v>
      </c>
      <c r="AB2431" s="40" t="e">
        <f t="shared" si="1234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38">SUM(M2432:Y2432)</f>
        <v>0</v>
      </c>
      <c r="AA2432" s="31">
        <f>D2432-Z2432</f>
        <v>0</v>
      </c>
      <c r="AB2432" s="37" t="e">
        <f t="shared" si="1234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39">B2432+B2431</f>
        <v>0</v>
      </c>
      <c r="C2433" s="39">
        <f t="shared" si="1239"/>
        <v>0</v>
      </c>
      <c r="D2433" s="39">
        <f>D2432+D2431</f>
        <v>0</v>
      </c>
      <c r="E2433" s="39">
        <f t="shared" ref="E2433:AA2433" si="1240">E2432+E2431</f>
        <v>0</v>
      </c>
      <c r="F2433" s="39">
        <f t="shared" si="1240"/>
        <v>0</v>
      </c>
      <c r="G2433" s="39">
        <f t="shared" si="1240"/>
        <v>0</v>
      </c>
      <c r="H2433" s="39">
        <f t="shared" si="1240"/>
        <v>0</v>
      </c>
      <c r="I2433" s="39">
        <f t="shared" si="1240"/>
        <v>0</v>
      </c>
      <c r="J2433" s="39">
        <f t="shared" si="1240"/>
        <v>0</v>
      </c>
      <c r="K2433" s="39">
        <f t="shared" si="1240"/>
        <v>0</v>
      </c>
      <c r="L2433" s="39">
        <f t="shared" si="1240"/>
        <v>0</v>
      </c>
      <c r="M2433" s="39">
        <f t="shared" si="1240"/>
        <v>0</v>
      </c>
      <c r="N2433" s="39">
        <f t="shared" si="1240"/>
        <v>0</v>
      </c>
      <c r="O2433" s="39">
        <f t="shared" si="1240"/>
        <v>0</v>
      </c>
      <c r="P2433" s="39">
        <f t="shared" si="1240"/>
        <v>0</v>
      </c>
      <c r="Q2433" s="39">
        <f t="shared" si="1240"/>
        <v>0</v>
      </c>
      <c r="R2433" s="39">
        <f t="shared" si="1240"/>
        <v>0</v>
      </c>
      <c r="S2433" s="39">
        <f t="shared" si="1240"/>
        <v>0</v>
      </c>
      <c r="T2433" s="39">
        <f t="shared" si="1240"/>
        <v>0</v>
      </c>
      <c r="U2433" s="39">
        <f t="shared" si="1240"/>
        <v>0</v>
      </c>
      <c r="V2433" s="39">
        <f t="shared" si="1240"/>
        <v>0</v>
      </c>
      <c r="W2433" s="39">
        <f t="shared" si="1240"/>
        <v>0</v>
      </c>
      <c r="X2433" s="39">
        <f t="shared" si="1240"/>
        <v>0</v>
      </c>
      <c r="Y2433" s="39">
        <f t="shared" si="1240"/>
        <v>0</v>
      </c>
      <c r="Z2433" s="39">
        <f t="shared" si="1240"/>
        <v>0</v>
      </c>
      <c r="AA2433" s="39">
        <f t="shared" si="1240"/>
        <v>0</v>
      </c>
      <c r="AB2433" s="40" t="e">
        <f t="shared" si="1234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3">
      <c r="A2436" s="46" t="s">
        <v>142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5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41">Z2437/D2437</f>
        <v>#DIV/0!</v>
      </c>
      <c r="AC2437" s="32"/>
    </row>
    <row r="2438" spans="1:29" s="33" customFormat="1" ht="18" hidden="1" customHeight="1" x14ac:dyDescent="0.25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2">SUM(M2438:Y2438)</f>
        <v>0</v>
      </c>
      <c r="AA2438" s="31">
        <f>D2438-Z2438</f>
        <v>0</v>
      </c>
      <c r="AB2438" s="37" t="e">
        <f t="shared" si="1241"/>
        <v>#DIV/0!</v>
      </c>
      <c r="AC2438" s="32"/>
    </row>
    <row r="2439" spans="1:29" s="33" customFormat="1" ht="18" hidden="1" customHeight="1" x14ac:dyDescent="0.25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2"/>
        <v>0</v>
      </c>
      <c r="AA2439" s="31">
        <f>D2439-Z2439</f>
        <v>0</v>
      </c>
      <c r="AB2439" s="37" t="e">
        <f t="shared" si="1241"/>
        <v>#DIV/0!</v>
      </c>
      <c r="AC2439" s="32"/>
    </row>
    <row r="2440" spans="1:29" s="33" customFormat="1" ht="18" hidden="1" customHeight="1" x14ac:dyDescent="0.25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2"/>
        <v>0</v>
      </c>
      <c r="AA2440" s="31">
        <f>D2440-Z2440</f>
        <v>0</v>
      </c>
      <c r="AB2440" s="37" t="e">
        <f t="shared" si="1241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43">SUM(B2437:B2440)</f>
        <v>0</v>
      </c>
      <c r="C2441" s="39">
        <f t="shared" si="1243"/>
        <v>0</v>
      </c>
      <c r="D2441" s="39">
        <f>SUM(D2437:D2440)</f>
        <v>0</v>
      </c>
      <c r="E2441" s="39">
        <f t="shared" ref="E2441:AA2441" si="1244">SUM(E2437:E2440)</f>
        <v>0</v>
      </c>
      <c r="F2441" s="39">
        <f t="shared" si="1244"/>
        <v>0</v>
      </c>
      <c r="G2441" s="39">
        <f t="shared" si="1244"/>
        <v>0</v>
      </c>
      <c r="H2441" s="39">
        <f t="shared" si="1244"/>
        <v>0</v>
      </c>
      <c r="I2441" s="39">
        <f t="shared" si="1244"/>
        <v>0</v>
      </c>
      <c r="J2441" s="39">
        <f t="shared" si="1244"/>
        <v>0</v>
      </c>
      <c r="K2441" s="39">
        <f t="shared" si="1244"/>
        <v>0</v>
      </c>
      <c r="L2441" s="39">
        <f t="shared" si="1244"/>
        <v>0</v>
      </c>
      <c r="M2441" s="39">
        <f t="shared" si="1244"/>
        <v>0</v>
      </c>
      <c r="N2441" s="39">
        <f t="shared" si="1244"/>
        <v>0</v>
      </c>
      <c r="O2441" s="39">
        <f t="shared" si="1244"/>
        <v>0</v>
      </c>
      <c r="P2441" s="39">
        <f t="shared" si="1244"/>
        <v>0</v>
      </c>
      <c r="Q2441" s="39">
        <f t="shared" si="1244"/>
        <v>0</v>
      </c>
      <c r="R2441" s="39">
        <f t="shared" si="1244"/>
        <v>0</v>
      </c>
      <c r="S2441" s="39">
        <f t="shared" si="1244"/>
        <v>0</v>
      </c>
      <c r="T2441" s="39">
        <f t="shared" si="1244"/>
        <v>0</v>
      </c>
      <c r="U2441" s="39">
        <f t="shared" si="1244"/>
        <v>0</v>
      </c>
      <c r="V2441" s="39">
        <f t="shared" si="1244"/>
        <v>0</v>
      </c>
      <c r="W2441" s="39">
        <f t="shared" si="1244"/>
        <v>0</v>
      </c>
      <c r="X2441" s="39">
        <f t="shared" si="1244"/>
        <v>0</v>
      </c>
      <c r="Y2441" s="39">
        <f t="shared" si="1244"/>
        <v>0</v>
      </c>
      <c r="Z2441" s="39">
        <f t="shared" si="1244"/>
        <v>0</v>
      </c>
      <c r="AA2441" s="39">
        <f t="shared" si="1244"/>
        <v>0</v>
      </c>
      <c r="AB2441" s="40" t="e">
        <f t="shared" si="1241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45">SUM(M2442:Y2442)</f>
        <v>0</v>
      </c>
      <c r="AA2442" s="31">
        <f>D2442-Z2442</f>
        <v>0</v>
      </c>
      <c r="AB2442" s="37" t="e">
        <f t="shared" si="1241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46">B2442+B2441</f>
        <v>0</v>
      </c>
      <c r="C2443" s="39">
        <f t="shared" si="1246"/>
        <v>0</v>
      </c>
      <c r="D2443" s="39">
        <f>D2442+D2441</f>
        <v>0</v>
      </c>
      <c r="E2443" s="39">
        <f t="shared" ref="E2443:AA2443" si="1247">E2442+E2441</f>
        <v>0</v>
      </c>
      <c r="F2443" s="39">
        <f t="shared" si="1247"/>
        <v>0</v>
      </c>
      <c r="G2443" s="39">
        <f t="shared" si="1247"/>
        <v>0</v>
      </c>
      <c r="H2443" s="39">
        <f t="shared" si="1247"/>
        <v>0</v>
      </c>
      <c r="I2443" s="39">
        <f t="shared" si="1247"/>
        <v>0</v>
      </c>
      <c r="J2443" s="39">
        <f t="shared" si="1247"/>
        <v>0</v>
      </c>
      <c r="K2443" s="39">
        <f t="shared" si="1247"/>
        <v>0</v>
      </c>
      <c r="L2443" s="39">
        <f t="shared" si="1247"/>
        <v>0</v>
      </c>
      <c r="M2443" s="39">
        <f t="shared" si="1247"/>
        <v>0</v>
      </c>
      <c r="N2443" s="39">
        <f t="shared" si="1247"/>
        <v>0</v>
      </c>
      <c r="O2443" s="39">
        <f t="shared" si="1247"/>
        <v>0</v>
      </c>
      <c r="P2443" s="39">
        <f t="shared" si="1247"/>
        <v>0</v>
      </c>
      <c r="Q2443" s="39">
        <f t="shared" si="1247"/>
        <v>0</v>
      </c>
      <c r="R2443" s="39">
        <f t="shared" si="1247"/>
        <v>0</v>
      </c>
      <c r="S2443" s="39">
        <f t="shared" si="1247"/>
        <v>0</v>
      </c>
      <c r="T2443" s="39">
        <f t="shared" si="1247"/>
        <v>0</v>
      </c>
      <c r="U2443" s="39">
        <f t="shared" si="1247"/>
        <v>0</v>
      </c>
      <c r="V2443" s="39">
        <f t="shared" si="1247"/>
        <v>0</v>
      </c>
      <c r="W2443" s="39">
        <f t="shared" si="1247"/>
        <v>0</v>
      </c>
      <c r="X2443" s="39">
        <f t="shared" si="1247"/>
        <v>0</v>
      </c>
      <c r="Y2443" s="39">
        <f t="shared" si="1247"/>
        <v>0</v>
      </c>
      <c r="Z2443" s="39">
        <f t="shared" si="1247"/>
        <v>0</v>
      </c>
      <c r="AA2443" s="39">
        <f t="shared" si="1247"/>
        <v>0</v>
      </c>
      <c r="AB2443" s="40" t="e">
        <f t="shared" si="1241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3">
      <c r="A2446" s="46" t="s">
        <v>142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5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48">Z2447/D2447</f>
        <v>#DIV/0!</v>
      </c>
      <c r="AC2447" s="32"/>
    </row>
    <row r="2448" spans="1:29" s="33" customFormat="1" ht="18" hidden="1" customHeight="1" x14ac:dyDescent="0.25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49">SUM(M2448:Y2448)</f>
        <v>0</v>
      </c>
      <c r="AA2448" s="31">
        <f>D2448-Z2448</f>
        <v>0</v>
      </c>
      <c r="AB2448" s="37" t="e">
        <f t="shared" si="1248"/>
        <v>#DIV/0!</v>
      </c>
      <c r="AC2448" s="32"/>
    </row>
    <row r="2449" spans="1:29" s="33" customFormat="1" ht="18" hidden="1" customHeight="1" x14ac:dyDescent="0.25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49"/>
        <v>0</v>
      </c>
      <c r="AA2449" s="31">
        <f>D2449-Z2449</f>
        <v>0</v>
      </c>
      <c r="AB2449" s="37" t="e">
        <f t="shared" si="1248"/>
        <v>#DIV/0!</v>
      </c>
      <c r="AC2449" s="32"/>
    </row>
    <row r="2450" spans="1:29" s="33" customFormat="1" ht="18" hidden="1" customHeight="1" x14ac:dyDescent="0.25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49"/>
        <v>0</v>
      </c>
      <c r="AA2450" s="31">
        <f>D2450-Z2450</f>
        <v>0</v>
      </c>
      <c r="AB2450" s="37" t="e">
        <f t="shared" si="1248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50">SUM(B2447:B2450)</f>
        <v>0</v>
      </c>
      <c r="C2451" s="39">
        <f t="shared" si="1250"/>
        <v>0</v>
      </c>
      <c r="D2451" s="39">
        <f>SUM(D2447:D2450)</f>
        <v>0</v>
      </c>
      <c r="E2451" s="39">
        <f t="shared" ref="E2451:AA2451" si="1251">SUM(E2447:E2450)</f>
        <v>0</v>
      </c>
      <c r="F2451" s="39">
        <f t="shared" si="1251"/>
        <v>0</v>
      </c>
      <c r="G2451" s="39">
        <f t="shared" si="1251"/>
        <v>0</v>
      </c>
      <c r="H2451" s="39">
        <f t="shared" si="1251"/>
        <v>0</v>
      </c>
      <c r="I2451" s="39">
        <f t="shared" si="1251"/>
        <v>0</v>
      </c>
      <c r="J2451" s="39">
        <f t="shared" si="1251"/>
        <v>0</v>
      </c>
      <c r="K2451" s="39">
        <f t="shared" si="1251"/>
        <v>0</v>
      </c>
      <c r="L2451" s="39">
        <f t="shared" si="1251"/>
        <v>0</v>
      </c>
      <c r="M2451" s="39">
        <f t="shared" si="1251"/>
        <v>0</v>
      </c>
      <c r="N2451" s="39">
        <f t="shared" si="1251"/>
        <v>0</v>
      </c>
      <c r="O2451" s="39">
        <f t="shared" si="1251"/>
        <v>0</v>
      </c>
      <c r="P2451" s="39">
        <f t="shared" si="1251"/>
        <v>0</v>
      </c>
      <c r="Q2451" s="39">
        <f t="shared" si="1251"/>
        <v>0</v>
      </c>
      <c r="R2451" s="39">
        <f t="shared" si="1251"/>
        <v>0</v>
      </c>
      <c r="S2451" s="39">
        <f t="shared" si="1251"/>
        <v>0</v>
      </c>
      <c r="T2451" s="39">
        <f t="shared" si="1251"/>
        <v>0</v>
      </c>
      <c r="U2451" s="39">
        <f t="shared" si="1251"/>
        <v>0</v>
      </c>
      <c r="V2451" s="39">
        <f t="shared" si="1251"/>
        <v>0</v>
      </c>
      <c r="W2451" s="39">
        <f t="shared" si="1251"/>
        <v>0</v>
      </c>
      <c r="X2451" s="39">
        <f t="shared" si="1251"/>
        <v>0</v>
      </c>
      <c r="Y2451" s="39">
        <f t="shared" si="1251"/>
        <v>0</v>
      </c>
      <c r="Z2451" s="39">
        <f t="shared" si="1251"/>
        <v>0</v>
      </c>
      <c r="AA2451" s="39">
        <f t="shared" si="1251"/>
        <v>0</v>
      </c>
      <c r="AB2451" s="40" t="e">
        <f t="shared" si="1248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2">SUM(M2452:Y2452)</f>
        <v>0</v>
      </c>
      <c r="AA2452" s="31">
        <f>D2452-Z2452</f>
        <v>0</v>
      </c>
      <c r="AB2452" s="37" t="e">
        <f t="shared" si="1248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53">B2452+B2451</f>
        <v>0</v>
      </c>
      <c r="C2453" s="39">
        <f t="shared" si="1253"/>
        <v>0</v>
      </c>
      <c r="D2453" s="39">
        <f>D2452+D2451</f>
        <v>0</v>
      </c>
      <c r="E2453" s="39">
        <f t="shared" ref="E2453:AA2453" si="1254">E2452+E2451</f>
        <v>0</v>
      </c>
      <c r="F2453" s="39">
        <f t="shared" si="1254"/>
        <v>0</v>
      </c>
      <c r="G2453" s="39">
        <f t="shared" si="1254"/>
        <v>0</v>
      </c>
      <c r="H2453" s="39">
        <f t="shared" si="1254"/>
        <v>0</v>
      </c>
      <c r="I2453" s="39">
        <f t="shared" si="1254"/>
        <v>0</v>
      </c>
      <c r="J2453" s="39">
        <f t="shared" si="1254"/>
        <v>0</v>
      </c>
      <c r="K2453" s="39">
        <f t="shared" si="1254"/>
        <v>0</v>
      </c>
      <c r="L2453" s="39">
        <f t="shared" si="1254"/>
        <v>0</v>
      </c>
      <c r="M2453" s="39">
        <f t="shared" si="1254"/>
        <v>0</v>
      </c>
      <c r="N2453" s="39">
        <f t="shared" si="1254"/>
        <v>0</v>
      </c>
      <c r="O2453" s="39">
        <f t="shared" si="1254"/>
        <v>0</v>
      </c>
      <c r="P2453" s="39">
        <f t="shared" si="1254"/>
        <v>0</v>
      </c>
      <c r="Q2453" s="39">
        <f t="shared" si="1254"/>
        <v>0</v>
      </c>
      <c r="R2453" s="39">
        <f t="shared" si="1254"/>
        <v>0</v>
      </c>
      <c r="S2453" s="39">
        <f t="shared" si="1254"/>
        <v>0</v>
      </c>
      <c r="T2453" s="39">
        <f t="shared" si="1254"/>
        <v>0</v>
      </c>
      <c r="U2453" s="39">
        <f t="shared" si="1254"/>
        <v>0</v>
      </c>
      <c r="V2453" s="39">
        <f t="shared" si="1254"/>
        <v>0</v>
      </c>
      <c r="W2453" s="39">
        <f t="shared" si="1254"/>
        <v>0</v>
      </c>
      <c r="X2453" s="39">
        <f t="shared" si="1254"/>
        <v>0</v>
      </c>
      <c r="Y2453" s="39">
        <f t="shared" si="1254"/>
        <v>0</v>
      </c>
      <c r="Z2453" s="39">
        <f t="shared" si="1254"/>
        <v>0</v>
      </c>
      <c r="AA2453" s="39">
        <f t="shared" si="1254"/>
        <v>0</v>
      </c>
      <c r="AB2453" s="40" t="e">
        <f t="shared" si="1248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3">
      <c r="A2456" s="46" t="s">
        <v>142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5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55">Z2457/D2457</f>
        <v>#DIV/0!</v>
      </c>
      <c r="AC2457" s="32"/>
    </row>
    <row r="2458" spans="1:29" s="33" customFormat="1" ht="18" hidden="1" customHeight="1" x14ac:dyDescent="0.25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56">SUM(M2458:Y2458)</f>
        <v>0</v>
      </c>
      <c r="AA2458" s="31">
        <f>D2458-Z2458</f>
        <v>0</v>
      </c>
      <c r="AB2458" s="37" t="e">
        <f t="shared" si="1255"/>
        <v>#DIV/0!</v>
      </c>
      <c r="AC2458" s="32"/>
    </row>
    <row r="2459" spans="1:29" s="33" customFormat="1" ht="18" hidden="1" customHeight="1" x14ac:dyDescent="0.25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56"/>
        <v>0</v>
      </c>
      <c r="AA2459" s="31">
        <f>D2459-Z2459</f>
        <v>0</v>
      </c>
      <c r="AB2459" s="37" t="e">
        <f t="shared" si="1255"/>
        <v>#DIV/0!</v>
      </c>
      <c r="AC2459" s="32"/>
    </row>
    <row r="2460" spans="1:29" s="33" customFormat="1" ht="18" hidden="1" customHeight="1" x14ac:dyDescent="0.25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56"/>
        <v>0</v>
      </c>
      <c r="AA2460" s="31">
        <f>D2460-Z2460</f>
        <v>0</v>
      </c>
      <c r="AB2460" s="37" t="e">
        <f t="shared" si="1255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57">SUM(B2457:B2460)</f>
        <v>0</v>
      </c>
      <c r="C2461" s="39">
        <f t="shared" si="1257"/>
        <v>0</v>
      </c>
      <c r="D2461" s="39">
        <f>SUM(D2457:D2460)</f>
        <v>0</v>
      </c>
      <c r="E2461" s="39">
        <f t="shared" ref="E2461:AA2461" si="1258">SUM(E2457:E2460)</f>
        <v>0</v>
      </c>
      <c r="F2461" s="39">
        <f t="shared" si="1258"/>
        <v>0</v>
      </c>
      <c r="G2461" s="39">
        <f t="shared" si="1258"/>
        <v>0</v>
      </c>
      <c r="H2461" s="39">
        <f t="shared" si="1258"/>
        <v>0</v>
      </c>
      <c r="I2461" s="39">
        <f t="shared" si="1258"/>
        <v>0</v>
      </c>
      <c r="J2461" s="39">
        <f t="shared" si="1258"/>
        <v>0</v>
      </c>
      <c r="K2461" s="39">
        <f t="shared" si="1258"/>
        <v>0</v>
      </c>
      <c r="L2461" s="39">
        <f t="shared" si="1258"/>
        <v>0</v>
      </c>
      <c r="M2461" s="39">
        <f t="shared" si="1258"/>
        <v>0</v>
      </c>
      <c r="N2461" s="39">
        <f t="shared" si="1258"/>
        <v>0</v>
      </c>
      <c r="O2461" s="39">
        <f t="shared" si="1258"/>
        <v>0</v>
      </c>
      <c r="P2461" s="39">
        <f t="shared" si="1258"/>
        <v>0</v>
      </c>
      <c r="Q2461" s="39">
        <f t="shared" si="1258"/>
        <v>0</v>
      </c>
      <c r="R2461" s="39">
        <f t="shared" si="1258"/>
        <v>0</v>
      </c>
      <c r="S2461" s="39">
        <f t="shared" si="1258"/>
        <v>0</v>
      </c>
      <c r="T2461" s="39">
        <f t="shared" si="1258"/>
        <v>0</v>
      </c>
      <c r="U2461" s="39">
        <f t="shared" si="1258"/>
        <v>0</v>
      </c>
      <c r="V2461" s="39">
        <f t="shared" si="1258"/>
        <v>0</v>
      </c>
      <c r="W2461" s="39">
        <f t="shared" si="1258"/>
        <v>0</v>
      </c>
      <c r="X2461" s="39">
        <f t="shared" si="1258"/>
        <v>0</v>
      </c>
      <c r="Y2461" s="39">
        <f t="shared" si="1258"/>
        <v>0</v>
      </c>
      <c r="Z2461" s="39">
        <f t="shared" si="1258"/>
        <v>0</v>
      </c>
      <c r="AA2461" s="39">
        <f t="shared" si="1258"/>
        <v>0</v>
      </c>
      <c r="AB2461" s="40" t="e">
        <f t="shared" si="1255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59">SUM(M2462:Y2462)</f>
        <v>0</v>
      </c>
      <c r="AA2462" s="31">
        <f>D2462-Z2462</f>
        <v>0</v>
      </c>
      <c r="AB2462" s="37" t="e">
        <f t="shared" si="1255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60">B2462+B2461</f>
        <v>0</v>
      </c>
      <c r="C2463" s="39">
        <f t="shared" si="1260"/>
        <v>0</v>
      </c>
      <c r="D2463" s="39">
        <f>D2462+D2461</f>
        <v>0</v>
      </c>
      <c r="E2463" s="39">
        <f t="shared" ref="E2463:AA2463" si="1261">E2462+E2461</f>
        <v>0</v>
      </c>
      <c r="F2463" s="39">
        <f t="shared" si="1261"/>
        <v>0</v>
      </c>
      <c r="G2463" s="39">
        <f t="shared" si="1261"/>
        <v>0</v>
      </c>
      <c r="H2463" s="39">
        <f t="shared" si="1261"/>
        <v>0</v>
      </c>
      <c r="I2463" s="39">
        <f t="shared" si="1261"/>
        <v>0</v>
      </c>
      <c r="J2463" s="39">
        <f t="shared" si="1261"/>
        <v>0</v>
      </c>
      <c r="K2463" s="39">
        <f t="shared" si="1261"/>
        <v>0</v>
      </c>
      <c r="L2463" s="39">
        <f t="shared" si="1261"/>
        <v>0</v>
      </c>
      <c r="M2463" s="39">
        <f t="shared" si="1261"/>
        <v>0</v>
      </c>
      <c r="N2463" s="39">
        <f t="shared" si="1261"/>
        <v>0</v>
      </c>
      <c r="O2463" s="39">
        <f t="shared" si="1261"/>
        <v>0</v>
      </c>
      <c r="P2463" s="39">
        <f t="shared" si="1261"/>
        <v>0</v>
      </c>
      <c r="Q2463" s="39">
        <f t="shared" si="1261"/>
        <v>0</v>
      </c>
      <c r="R2463" s="39">
        <f t="shared" si="1261"/>
        <v>0</v>
      </c>
      <c r="S2463" s="39">
        <f t="shared" si="1261"/>
        <v>0</v>
      </c>
      <c r="T2463" s="39">
        <f t="shared" si="1261"/>
        <v>0</v>
      </c>
      <c r="U2463" s="39">
        <f t="shared" si="1261"/>
        <v>0</v>
      </c>
      <c r="V2463" s="39">
        <f t="shared" si="1261"/>
        <v>0</v>
      </c>
      <c r="W2463" s="39">
        <f t="shared" si="1261"/>
        <v>0</v>
      </c>
      <c r="X2463" s="39">
        <f t="shared" si="1261"/>
        <v>0</v>
      </c>
      <c r="Y2463" s="39">
        <f t="shared" si="1261"/>
        <v>0</v>
      </c>
      <c r="Z2463" s="39">
        <f t="shared" si="1261"/>
        <v>0</v>
      </c>
      <c r="AA2463" s="39">
        <f t="shared" si="1261"/>
        <v>0</v>
      </c>
      <c r="AB2463" s="40" t="e">
        <f t="shared" si="1255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3">
      <c r="A2466" s="46" t="s">
        <v>142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5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62">Z2467/D2467</f>
        <v>#DIV/0!</v>
      </c>
      <c r="AC2467" s="32"/>
    </row>
    <row r="2468" spans="1:29" s="33" customFormat="1" ht="18" hidden="1" customHeight="1" x14ac:dyDescent="0.25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3">SUM(M2468:Y2468)</f>
        <v>0</v>
      </c>
      <c r="AA2468" s="31">
        <f>D2468-Z2468</f>
        <v>0</v>
      </c>
      <c r="AB2468" s="37" t="e">
        <f t="shared" si="1262"/>
        <v>#DIV/0!</v>
      </c>
      <c r="AC2468" s="32"/>
    </row>
    <row r="2469" spans="1:29" s="33" customFormat="1" ht="18" hidden="1" customHeight="1" x14ac:dyDescent="0.25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3"/>
        <v>0</v>
      </c>
      <c r="AA2469" s="31">
        <f>D2469-Z2469</f>
        <v>0</v>
      </c>
      <c r="AB2469" s="37" t="e">
        <f t="shared" si="1262"/>
        <v>#DIV/0!</v>
      </c>
      <c r="AC2469" s="32"/>
    </row>
    <row r="2470" spans="1:29" s="33" customFormat="1" ht="18" hidden="1" customHeight="1" x14ac:dyDescent="0.25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3"/>
        <v>0</v>
      </c>
      <c r="AA2470" s="31">
        <f>D2470-Z2470</f>
        <v>0</v>
      </c>
      <c r="AB2470" s="37" t="e">
        <f t="shared" si="1262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64">SUM(B2467:B2470)</f>
        <v>0</v>
      </c>
      <c r="C2471" s="39">
        <f t="shared" si="1264"/>
        <v>0</v>
      </c>
      <c r="D2471" s="39">
        <f>SUM(D2467:D2470)</f>
        <v>0</v>
      </c>
      <c r="E2471" s="39">
        <f t="shared" ref="E2471:AA2471" si="1265">SUM(E2467:E2470)</f>
        <v>0</v>
      </c>
      <c r="F2471" s="39">
        <f t="shared" si="1265"/>
        <v>0</v>
      </c>
      <c r="G2471" s="39">
        <f t="shared" si="1265"/>
        <v>0</v>
      </c>
      <c r="H2471" s="39">
        <f t="shared" si="1265"/>
        <v>0</v>
      </c>
      <c r="I2471" s="39">
        <f t="shared" si="1265"/>
        <v>0</v>
      </c>
      <c r="J2471" s="39">
        <f t="shared" si="1265"/>
        <v>0</v>
      </c>
      <c r="K2471" s="39">
        <f t="shared" si="1265"/>
        <v>0</v>
      </c>
      <c r="L2471" s="39">
        <f t="shared" si="1265"/>
        <v>0</v>
      </c>
      <c r="M2471" s="39">
        <f t="shared" si="1265"/>
        <v>0</v>
      </c>
      <c r="N2471" s="39">
        <f t="shared" si="1265"/>
        <v>0</v>
      </c>
      <c r="O2471" s="39">
        <f t="shared" si="1265"/>
        <v>0</v>
      </c>
      <c r="P2471" s="39">
        <f t="shared" si="1265"/>
        <v>0</v>
      </c>
      <c r="Q2471" s="39">
        <f t="shared" si="1265"/>
        <v>0</v>
      </c>
      <c r="R2471" s="39">
        <f t="shared" si="1265"/>
        <v>0</v>
      </c>
      <c r="S2471" s="39">
        <f t="shared" si="1265"/>
        <v>0</v>
      </c>
      <c r="T2471" s="39">
        <f t="shared" si="1265"/>
        <v>0</v>
      </c>
      <c r="U2471" s="39">
        <f t="shared" si="1265"/>
        <v>0</v>
      </c>
      <c r="V2471" s="39">
        <f t="shared" si="1265"/>
        <v>0</v>
      </c>
      <c r="W2471" s="39">
        <f t="shared" si="1265"/>
        <v>0</v>
      </c>
      <c r="X2471" s="39">
        <f t="shared" si="1265"/>
        <v>0</v>
      </c>
      <c r="Y2471" s="39">
        <f t="shared" si="1265"/>
        <v>0</v>
      </c>
      <c r="Z2471" s="39">
        <f t="shared" si="1265"/>
        <v>0</v>
      </c>
      <c r="AA2471" s="39">
        <f t="shared" si="1265"/>
        <v>0</v>
      </c>
      <c r="AB2471" s="40" t="e">
        <f t="shared" si="1262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66">SUM(M2472:Y2472)</f>
        <v>0</v>
      </c>
      <c r="AA2472" s="31">
        <f>D2472-Z2472</f>
        <v>0</v>
      </c>
      <c r="AB2472" s="37" t="e">
        <f t="shared" si="1262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67">B2472+B2471</f>
        <v>0</v>
      </c>
      <c r="C2473" s="39">
        <f t="shared" si="1267"/>
        <v>0</v>
      </c>
      <c r="D2473" s="39">
        <f>D2472+D2471</f>
        <v>0</v>
      </c>
      <c r="E2473" s="39">
        <f t="shared" ref="E2473:AA2473" si="1268">E2472+E2471</f>
        <v>0</v>
      </c>
      <c r="F2473" s="39">
        <f t="shared" si="1268"/>
        <v>0</v>
      </c>
      <c r="G2473" s="39">
        <f t="shared" si="1268"/>
        <v>0</v>
      </c>
      <c r="H2473" s="39">
        <f t="shared" si="1268"/>
        <v>0</v>
      </c>
      <c r="I2473" s="39">
        <f t="shared" si="1268"/>
        <v>0</v>
      </c>
      <c r="J2473" s="39">
        <f t="shared" si="1268"/>
        <v>0</v>
      </c>
      <c r="K2473" s="39">
        <f t="shared" si="1268"/>
        <v>0</v>
      </c>
      <c r="L2473" s="39">
        <f t="shared" si="1268"/>
        <v>0</v>
      </c>
      <c r="M2473" s="39">
        <f t="shared" si="1268"/>
        <v>0</v>
      </c>
      <c r="N2473" s="39">
        <f t="shared" si="1268"/>
        <v>0</v>
      </c>
      <c r="O2473" s="39">
        <f t="shared" si="1268"/>
        <v>0</v>
      </c>
      <c r="P2473" s="39">
        <f t="shared" si="1268"/>
        <v>0</v>
      </c>
      <c r="Q2473" s="39">
        <f t="shared" si="1268"/>
        <v>0</v>
      </c>
      <c r="R2473" s="39">
        <f t="shared" si="1268"/>
        <v>0</v>
      </c>
      <c r="S2473" s="39">
        <f t="shared" si="1268"/>
        <v>0</v>
      </c>
      <c r="T2473" s="39">
        <f t="shared" si="1268"/>
        <v>0</v>
      </c>
      <c r="U2473" s="39">
        <f t="shared" si="1268"/>
        <v>0</v>
      </c>
      <c r="V2473" s="39">
        <f t="shared" si="1268"/>
        <v>0</v>
      </c>
      <c r="W2473" s="39">
        <f t="shared" si="1268"/>
        <v>0</v>
      </c>
      <c r="X2473" s="39">
        <f t="shared" si="1268"/>
        <v>0</v>
      </c>
      <c r="Y2473" s="39">
        <f t="shared" si="1268"/>
        <v>0</v>
      </c>
      <c r="Z2473" s="39">
        <f t="shared" si="1268"/>
        <v>0</v>
      </c>
      <c r="AA2473" s="39">
        <f t="shared" si="1268"/>
        <v>0</v>
      </c>
      <c r="AB2473" s="40" t="e">
        <f t="shared" si="1262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3">
      <c r="A2476" s="46" t="s">
        <v>142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5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69">Z2477/D2477</f>
        <v>#DIV/0!</v>
      </c>
      <c r="AC2477" s="32"/>
    </row>
    <row r="2478" spans="1:29" s="33" customFormat="1" ht="18" hidden="1" customHeight="1" x14ac:dyDescent="0.25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70">SUM(M2478:Y2478)</f>
        <v>0</v>
      </c>
      <c r="AA2478" s="31">
        <f>D2478-Z2478</f>
        <v>0</v>
      </c>
      <c r="AB2478" s="37" t="e">
        <f t="shared" si="1269"/>
        <v>#DIV/0!</v>
      </c>
      <c r="AC2478" s="32"/>
    </row>
    <row r="2479" spans="1:29" s="33" customFormat="1" ht="18" hidden="1" customHeight="1" x14ac:dyDescent="0.25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70"/>
        <v>0</v>
      </c>
      <c r="AA2479" s="31">
        <f>D2479-Z2479</f>
        <v>0</v>
      </c>
      <c r="AB2479" s="37" t="e">
        <f t="shared" si="1269"/>
        <v>#DIV/0!</v>
      </c>
      <c r="AC2479" s="32"/>
    </row>
    <row r="2480" spans="1:29" s="33" customFormat="1" ht="18" hidden="1" customHeight="1" x14ac:dyDescent="0.25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70"/>
        <v>0</v>
      </c>
      <c r="AA2480" s="31">
        <f>D2480-Z2480</f>
        <v>0</v>
      </c>
      <c r="AB2480" s="37" t="e">
        <f t="shared" si="1269"/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71">SUM(B2477:B2480)</f>
        <v>0</v>
      </c>
      <c r="C2481" s="39">
        <f t="shared" si="1271"/>
        <v>0</v>
      </c>
      <c r="D2481" s="39">
        <f>SUM(D2477:D2480)</f>
        <v>0</v>
      </c>
      <c r="E2481" s="39">
        <f t="shared" ref="E2481:AA2481" si="1272">SUM(E2477:E2480)</f>
        <v>0</v>
      </c>
      <c r="F2481" s="39">
        <f t="shared" si="1272"/>
        <v>0</v>
      </c>
      <c r="G2481" s="39">
        <f t="shared" si="1272"/>
        <v>0</v>
      </c>
      <c r="H2481" s="39">
        <f t="shared" si="1272"/>
        <v>0</v>
      </c>
      <c r="I2481" s="39">
        <f t="shared" si="1272"/>
        <v>0</v>
      </c>
      <c r="J2481" s="39">
        <f t="shared" si="1272"/>
        <v>0</v>
      </c>
      <c r="K2481" s="39">
        <f t="shared" si="1272"/>
        <v>0</v>
      </c>
      <c r="L2481" s="39">
        <f t="shared" si="1272"/>
        <v>0</v>
      </c>
      <c r="M2481" s="39">
        <f t="shared" si="1272"/>
        <v>0</v>
      </c>
      <c r="N2481" s="39">
        <f t="shared" si="1272"/>
        <v>0</v>
      </c>
      <c r="O2481" s="39">
        <f t="shared" si="1272"/>
        <v>0</v>
      </c>
      <c r="P2481" s="39">
        <f t="shared" si="1272"/>
        <v>0</v>
      </c>
      <c r="Q2481" s="39">
        <f t="shared" si="1272"/>
        <v>0</v>
      </c>
      <c r="R2481" s="39">
        <f t="shared" si="1272"/>
        <v>0</v>
      </c>
      <c r="S2481" s="39">
        <f t="shared" si="1272"/>
        <v>0</v>
      </c>
      <c r="T2481" s="39">
        <f t="shared" si="1272"/>
        <v>0</v>
      </c>
      <c r="U2481" s="39">
        <f t="shared" si="1272"/>
        <v>0</v>
      </c>
      <c r="V2481" s="39">
        <f t="shared" si="1272"/>
        <v>0</v>
      </c>
      <c r="W2481" s="39">
        <f t="shared" si="1272"/>
        <v>0</v>
      </c>
      <c r="X2481" s="39">
        <f t="shared" si="1272"/>
        <v>0</v>
      </c>
      <c r="Y2481" s="39">
        <f t="shared" si="1272"/>
        <v>0</v>
      </c>
      <c r="Z2481" s="39">
        <f t="shared" si="1272"/>
        <v>0</v>
      </c>
      <c r="AA2481" s="39">
        <f t="shared" si="1272"/>
        <v>0</v>
      </c>
      <c r="AB2481" s="40" t="e">
        <f t="shared" si="1269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73">SUM(M2482:Y2482)</f>
        <v>0</v>
      </c>
      <c r="AA2482" s="31">
        <f>D2482-Z2482</f>
        <v>0</v>
      </c>
      <c r="AB2482" s="37" t="e">
        <f t="shared" si="1269"/>
        <v>#DIV/0!</v>
      </c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74">B2482+B2481</f>
        <v>0</v>
      </c>
      <c r="C2483" s="39">
        <f t="shared" si="1274"/>
        <v>0</v>
      </c>
      <c r="D2483" s="39">
        <f>D2482+D2481</f>
        <v>0</v>
      </c>
      <c r="E2483" s="39">
        <f t="shared" ref="E2483:AA2483" si="1275">E2482+E2481</f>
        <v>0</v>
      </c>
      <c r="F2483" s="39">
        <f t="shared" si="1275"/>
        <v>0</v>
      </c>
      <c r="G2483" s="39">
        <f t="shared" si="1275"/>
        <v>0</v>
      </c>
      <c r="H2483" s="39">
        <f t="shared" si="1275"/>
        <v>0</v>
      </c>
      <c r="I2483" s="39">
        <f t="shared" si="1275"/>
        <v>0</v>
      </c>
      <c r="J2483" s="39">
        <f t="shared" si="1275"/>
        <v>0</v>
      </c>
      <c r="K2483" s="39">
        <f t="shared" si="1275"/>
        <v>0</v>
      </c>
      <c r="L2483" s="39">
        <f t="shared" si="1275"/>
        <v>0</v>
      </c>
      <c r="M2483" s="39">
        <f t="shared" si="1275"/>
        <v>0</v>
      </c>
      <c r="N2483" s="39">
        <f t="shared" si="1275"/>
        <v>0</v>
      </c>
      <c r="O2483" s="39">
        <f t="shared" si="1275"/>
        <v>0</v>
      </c>
      <c r="P2483" s="39">
        <f t="shared" si="1275"/>
        <v>0</v>
      </c>
      <c r="Q2483" s="39">
        <f t="shared" si="1275"/>
        <v>0</v>
      </c>
      <c r="R2483" s="39">
        <f t="shared" si="1275"/>
        <v>0</v>
      </c>
      <c r="S2483" s="39">
        <f t="shared" si="1275"/>
        <v>0</v>
      </c>
      <c r="T2483" s="39">
        <f t="shared" si="1275"/>
        <v>0</v>
      </c>
      <c r="U2483" s="39">
        <f t="shared" si="1275"/>
        <v>0</v>
      </c>
      <c r="V2483" s="39">
        <f t="shared" si="1275"/>
        <v>0</v>
      </c>
      <c r="W2483" s="39">
        <f t="shared" si="1275"/>
        <v>0</v>
      </c>
      <c r="X2483" s="39">
        <f t="shared" si="1275"/>
        <v>0</v>
      </c>
      <c r="Y2483" s="39">
        <f t="shared" si="1275"/>
        <v>0</v>
      </c>
      <c r="Z2483" s="39">
        <f t="shared" si="1275"/>
        <v>0</v>
      </c>
      <c r="AA2483" s="39">
        <f t="shared" si="1275"/>
        <v>0</v>
      </c>
      <c r="AB2483" s="40" t="e">
        <f t="shared" si="1269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95" hidden="1" customHeight="1" x14ac:dyDescent="0.3">
      <c r="A2486" s="46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1" hidden="1" customHeight="1" x14ac:dyDescent="0.25">
      <c r="A2487" s="36" t="s">
        <v>34</v>
      </c>
      <c r="B2487" s="31">
        <f t="shared" ref="B2487:Y2490" si="1276">B2497+B2507+B2517+B2527+B2537+B2547+B2557+B2567+B2577+B2587+B2597+B2607+B2617+B2627+B2637</f>
        <v>0</v>
      </c>
      <c r="C2487" s="31">
        <f t="shared" si="1276"/>
        <v>0</v>
      </c>
      <c r="D2487" s="31">
        <f t="shared" si="1276"/>
        <v>0</v>
      </c>
      <c r="E2487" s="31">
        <f t="shared" si="1276"/>
        <v>0</v>
      </c>
      <c r="F2487" s="31">
        <f t="shared" si="1276"/>
        <v>0</v>
      </c>
      <c r="G2487" s="31">
        <f t="shared" si="1276"/>
        <v>0</v>
      </c>
      <c r="H2487" s="31">
        <f t="shared" si="1276"/>
        <v>0</v>
      </c>
      <c r="I2487" s="31">
        <f t="shared" si="1276"/>
        <v>0</v>
      </c>
      <c r="J2487" s="31">
        <f t="shared" si="1276"/>
        <v>0</v>
      </c>
      <c r="K2487" s="31">
        <f t="shared" si="1276"/>
        <v>0</v>
      </c>
      <c r="L2487" s="31">
        <f t="shared" si="1276"/>
        <v>0</v>
      </c>
      <c r="M2487" s="31">
        <f t="shared" si="1276"/>
        <v>0</v>
      </c>
      <c r="N2487" s="31">
        <f t="shared" si="1276"/>
        <v>0</v>
      </c>
      <c r="O2487" s="31">
        <f t="shared" si="1276"/>
        <v>0</v>
      </c>
      <c r="P2487" s="31">
        <f t="shared" si="1276"/>
        <v>0</v>
      </c>
      <c r="Q2487" s="31">
        <f t="shared" si="1276"/>
        <v>0</v>
      </c>
      <c r="R2487" s="31">
        <f t="shared" si="1276"/>
        <v>0</v>
      </c>
      <c r="S2487" s="31">
        <f t="shared" si="1276"/>
        <v>0</v>
      </c>
      <c r="T2487" s="31">
        <f t="shared" si="1276"/>
        <v>0</v>
      </c>
      <c r="U2487" s="31">
        <f t="shared" si="1276"/>
        <v>0</v>
      </c>
      <c r="V2487" s="31">
        <f t="shared" si="1276"/>
        <v>0</v>
      </c>
      <c r="W2487" s="31">
        <f t="shared" si="1276"/>
        <v>0</v>
      </c>
      <c r="X2487" s="31">
        <f t="shared" si="1276"/>
        <v>0</v>
      </c>
      <c r="Y2487" s="31">
        <f t="shared" si="1276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2.2" hidden="1" customHeight="1" x14ac:dyDescent="0.25">
      <c r="A2488" s="36" t="s">
        <v>35</v>
      </c>
      <c r="B2488" s="31">
        <f t="shared" si="1276"/>
        <v>0</v>
      </c>
      <c r="C2488" s="31">
        <f t="shared" si="1276"/>
        <v>0</v>
      </c>
      <c r="D2488" s="31">
        <f t="shared" si="1276"/>
        <v>0</v>
      </c>
      <c r="E2488" s="31">
        <f t="shared" si="1276"/>
        <v>0</v>
      </c>
      <c r="F2488" s="31">
        <f t="shared" si="1276"/>
        <v>0</v>
      </c>
      <c r="G2488" s="31">
        <f t="shared" si="1276"/>
        <v>0</v>
      </c>
      <c r="H2488" s="31">
        <f t="shared" si="1276"/>
        <v>0</v>
      </c>
      <c r="I2488" s="31">
        <f t="shared" si="1276"/>
        <v>0</v>
      </c>
      <c r="J2488" s="31">
        <f t="shared" si="1276"/>
        <v>0</v>
      </c>
      <c r="K2488" s="31">
        <f t="shared" si="1276"/>
        <v>0</v>
      </c>
      <c r="L2488" s="31">
        <f t="shared" si="1276"/>
        <v>0</v>
      </c>
      <c r="M2488" s="31">
        <f t="shared" si="1276"/>
        <v>0</v>
      </c>
      <c r="N2488" s="31">
        <f t="shared" si="1276"/>
        <v>0</v>
      </c>
      <c r="O2488" s="31">
        <f t="shared" si="1276"/>
        <v>0</v>
      </c>
      <c r="P2488" s="31">
        <f t="shared" si="1276"/>
        <v>0</v>
      </c>
      <c r="Q2488" s="31">
        <f t="shared" si="1276"/>
        <v>0</v>
      </c>
      <c r="R2488" s="31">
        <f t="shared" si="1276"/>
        <v>0</v>
      </c>
      <c r="S2488" s="31">
        <f t="shared" si="1276"/>
        <v>0</v>
      </c>
      <c r="T2488" s="31">
        <f t="shared" si="1276"/>
        <v>0</v>
      </c>
      <c r="U2488" s="31">
        <f t="shared" si="1276"/>
        <v>0</v>
      </c>
      <c r="V2488" s="31">
        <f t="shared" si="1276"/>
        <v>0</v>
      </c>
      <c r="W2488" s="31">
        <f t="shared" si="1276"/>
        <v>0</v>
      </c>
      <c r="X2488" s="31">
        <f t="shared" si="1276"/>
        <v>0</v>
      </c>
      <c r="Y2488" s="31">
        <f t="shared" si="1276"/>
        <v>0</v>
      </c>
      <c r="Z2488" s="31">
        <f t="shared" ref="Z2488:Z2490" si="1277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22.95" hidden="1" customHeight="1" x14ac:dyDescent="0.25">
      <c r="A2489" s="36" t="s">
        <v>36</v>
      </c>
      <c r="B2489" s="31">
        <f t="shared" si="1276"/>
        <v>0</v>
      </c>
      <c r="C2489" s="31">
        <f t="shared" si="1276"/>
        <v>0</v>
      </c>
      <c r="D2489" s="31">
        <f t="shared" si="1276"/>
        <v>0</v>
      </c>
      <c r="E2489" s="31">
        <f t="shared" si="1276"/>
        <v>0</v>
      </c>
      <c r="F2489" s="31">
        <f t="shared" si="1276"/>
        <v>0</v>
      </c>
      <c r="G2489" s="31">
        <f t="shared" si="1276"/>
        <v>0</v>
      </c>
      <c r="H2489" s="31">
        <f t="shared" si="1276"/>
        <v>0</v>
      </c>
      <c r="I2489" s="31">
        <f t="shared" si="1276"/>
        <v>0</v>
      </c>
      <c r="J2489" s="31">
        <f t="shared" si="1276"/>
        <v>0</v>
      </c>
      <c r="K2489" s="31">
        <f t="shared" si="1276"/>
        <v>0</v>
      </c>
      <c r="L2489" s="31">
        <f t="shared" si="1276"/>
        <v>0</v>
      </c>
      <c r="M2489" s="31">
        <f t="shared" si="1276"/>
        <v>0</v>
      </c>
      <c r="N2489" s="31">
        <f t="shared" si="1276"/>
        <v>0</v>
      </c>
      <c r="O2489" s="31">
        <f t="shared" si="1276"/>
        <v>0</v>
      </c>
      <c r="P2489" s="31">
        <f t="shared" si="1276"/>
        <v>0</v>
      </c>
      <c r="Q2489" s="31">
        <f t="shared" si="1276"/>
        <v>0</v>
      </c>
      <c r="R2489" s="31">
        <f t="shared" si="1276"/>
        <v>0</v>
      </c>
      <c r="S2489" s="31">
        <f t="shared" si="1276"/>
        <v>0</v>
      </c>
      <c r="T2489" s="31">
        <f t="shared" si="1276"/>
        <v>0</v>
      </c>
      <c r="U2489" s="31">
        <f t="shared" si="1276"/>
        <v>0</v>
      </c>
      <c r="V2489" s="31">
        <f t="shared" si="1276"/>
        <v>0</v>
      </c>
      <c r="W2489" s="31">
        <f t="shared" si="1276"/>
        <v>0</v>
      </c>
      <c r="X2489" s="31">
        <f t="shared" si="1276"/>
        <v>0</v>
      </c>
      <c r="Y2489" s="31">
        <f t="shared" si="1276"/>
        <v>0</v>
      </c>
      <c r="Z2489" s="31">
        <f t="shared" si="1277"/>
        <v>0</v>
      </c>
      <c r="AA2489" s="31">
        <f>D2489-Z2489</f>
        <v>0</v>
      </c>
      <c r="AB2489" s="37"/>
      <c r="AC2489" s="32"/>
    </row>
    <row r="2490" spans="1:29" s="33" customFormat="1" ht="24.6" hidden="1" customHeight="1" x14ac:dyDescent="0.25">
      <c r="A2490" s="36" t="s">
        <v>37</v>
      </c>
      <c r="B2490" s="31">
        <f t="shared" si="1276"/>
        <v>0</v>
      </c>
      <c r="C2490" s="31">
        <f t="shared" si="1276"/>
        <v>0</v>
      </c>
      <c r="D2490" s="31">
        <f t="shared" si="1276"/>
        <v>0</v>
      </c>
      <c r="E2490" s="31">
        <f t="shared" si="1276"/>
        <v>0</v>
      </c>
      <c r="F2490" s="31">
        <f t="shared" si="1276"/>
        <v>0</v>
      </c>
      <c r="G2490" s="31">
        <f t="shared" si="1276"/>
        <v>0</v>
      </c>
      <c r="H2490" s="31">
        <f t="shared" si="1276"/>
        <v>0</v>
      </c>
      <c r="I2490" s="31">
        <f t="shared" si="1276"/>
        <v>0</v>
      </c>
      <c r="J2490" s="31">
        <f t="shared" si="1276"/>
        <v>0</v>
      </c>
      <c r="K2490" s="31">
        <f t="shared" si="1276"/>
        <v>0</v>
      </c>
      <c r="L2490" s="31">
        <f t="shared" si="1276"/>
        <v>0</v>
      </c>
      <c r="M2490" s="31">
        <f t="shared" si="1276"/>
        <v>0</v>
      </c>
      <c r="N2490" s="31">
        <f t="shared" si="1276"/>
        <v>0</v>
      </c>
      <c r="O2490" s="31">
        <f t="shared" si="1276"/>
        <v>0</v>
      </c>
      <c r="P2490" s="31">
        <f t="shared" si="1276"/>
        <v>0</v>
      </c>
      <c r="Q2490" s="31">
        <f t="shared" si="1276"/>
        <v>0</v>
      </c>
      <c r="R2490" s="31">
        <f t="shared" si="1276"/>
        <v>0</v>
      </c>
      <c r="S2490" s="31">
        <f t="shared" si="1276"/>
        <v>0</v>
      </c>
      <c r="T2490" s="31">
        <f t="shared" si="1276"/>
        <v>0</v>
      </c>
      <c r="U2490" s="31">
        <f t="shared" si="1276"/>
        <v>0</v>
      </c>
      <c r="V2490" s="31">
        <f t="shared" si="1276"/>
        <v>0</v>
      </c>
      <c r="W2490" s="31">
        <f t="shared" si="1276"/>
        <v>0</v>
      </c>
      <c r="X2490" s="31">
        <f t="shared" si="1276"/>
        <v>0</v>
      </c>
      <c r="Y2490" s="31">
        <f t="shared" si="1276"/>
        <v>0</v>
      </c>
      <c r="Z2490" s="31">
        <f t="shared" si="1277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78">SUM(B2487:B2490)</f>
        <v>0</v>
      </c>
      <c r="C2491" s="39">
        <f t="shared" si="1278"/>
        <v>0</v>
      </c>
      <c r="D2491" s="39">
        <f>SUM(D2487:D2490)</f>
        <v>0</v>
      </c>
      <c r="E2491" s="39">
        <f t="shared" ref="E2491:AA2491" si="1279">SUM(E2487:E2490)</f>
        <v>0</v>
      </c>
      <c r="F2491" s="39">
        <f t="shared" si="1279"/>
        <v>0</v>
      </c>
      <c r="G2491" s="39">
        <f t="shared" si="1279"/>
        <v>0</v>
      </c>
      <c r="H2491" s="39">
        <f t="shared" si="1279"/>
        <v>0</v>
      </c>
      <c r="I2491" s="39">
        <f t="shared" si="1279"/>
        <v>0</v>
      </c>
      <c r="J2491" s="39">
        <f t="shared" si="1279"/>
        <v>0</v>
      </c>
      <c r="K2491" s="39">
        <f t="shared" si="1279"/>
        <v>0</v>
      </c>
      <c r="L2491" s="39">
        <f t="shared" si="1279"/>
        <v>0</v>
      </c>
      <c r="M2491" s="39">
        <f t="shared" si="1279"/>
        <v>0</v>
      </c>
      <c r="N2491" s="39">
        <f t="shared" si="1279"/>
        <v>0</v>
      </c>
      <c r="O2491" s="39">
        <f t="shared" si="1279"/>
        <v>0</v>
      </c>
      <c r="P2491" s="39">
        <f t="shared" si="1279"/>
        <v>0</v>
      </c>
      <c r="Q2491" s="39">
        <f t="shared" si="1279"/>
        <v>0</v>
      </c>
      <c r="R2491" s="39">
        <f t="shared" si="1279"/>
        <v>0</v>
      </c>
      <c r="S2491" s="39">
        <f t="shared" si="1279"/>
        <v>0</v>
      </c>
      <c r="T2491" s="39">
        <f t="shared" si="1279"/>
        <v>0</v>
      </c>
      <c r="U2491" s="39">
        <f t="shared" si="1279"/>
        <v>0</v>
      </c>
      <c r="V2491" s="39">
        <f t="shared" si="1279"/>
        <v>0</v>
      </c>
      <c r="W2491" s="39">
        <f t="shared" si="1279"/>
        <v>0</v>
      </c>
      <c r="X2491" s="39">
        <f t="shared" si="1279"/>
        <v>0</v>
      </c>
      <c r="Y2491" s="39">
        <f t="shared" si="1279"/>
        <v>0</v>
      </c>
      <c r="Z2491" s="39">
        <f t="shared" si="1279"/>
        <v>0</v>
      </c>
      <c r="AA2491" s="39">
        <f t="shared" si="1279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80">B2502+B2512+B2522+B2532+B2542+B2552+B2562+B2572+B2582+B2592+B2602+B2612+B2622+B2632+B2642</f>
        <v>0</v>
      </c>
      <c r="C2492" s="31">
        <f t="shared" si="1280"/>
        <v>0</v>
      </c>
      <c r="D2492" s="31">
        <f t="shared" si="1280"/>
        <v>0</v>
      </c>
      <c r="E2492" s="31">
        <f t="shared" si="1280"/>
        <v>0</v>
      </c>
      <c r="F2492" s="31">
        <f t="shared" si="1280"/>
        <v>0</v>
      </c>
      <c r="G2492" s="31">
        <f t="shared" si="1280"/>
        <v>0</v>
      </c>
      <c r="H2492" s="31">
        <f t="shared" si="1280"/>
        <v>0</v>
      </c>
      <c r="I2492" s="31">
        <f t="shared" si="1280"/>
        <v>0</v>
      </c>
      <c r="J2492" s="31">
        <f t="shared" si="1280"/>
        <v>0</v>
      </c>
      <c r="K2492" s="31">
        <f t="shared" si="1280"/>
        <v>0</v>
      </c>
      <c r="L2492" s="31">
        <f t="shared" si="1280"/>
        <v>0</v>
      </c>
      <c r="M2492" s="31">
        <f t="shared" si="1280"/>
        <v>0</v>
      </c>
      <c r="N2492" s="31">
        <f t="shared" si="1280"/>
        <v>0</v>
      </c>
      <c r="O2492" s="31">
        <f t="shared" si="1280"/>
        <v>0</v>
      </c>
      <c r="P2492" s="31">
        <f t="shared" si="1280"/>
        <v>0</v>
      </c>
      <c r="Q2492" s="31">
        <f t="shared" si="1280"/>
        <v>0</v>
      </c>
      <c r="R2492" s="31">
        <f t="shared" si="1280"/>
        <v>0</v>
      </c>
      <c r="S2492" s="31">
        <f t="shared" si="1280"/>
        <v>0</v>
      </c>
      <c r="T2492" s="31">
        <f t="shared" si="1280"/>
        <v>0</v>
      </c>
      <c r="U2492" s="31">
        <f t="shared" si="1280"/>
        <v>0</v>
      </c>
      <c r="V2492" s="31">
        <f t="shared" si="1280"/>
        <v>0</v>
      </c>
      <c r="W2492" s="31">
        <f t="shared" si="1280"/>
        <v>0</v>
      </c>
      <c r="X2492" s="31">
        <f t="shared" si="1280"/>
        <v>0</v>
      </c>
      <c r="Y2492" s="31">
        <f t="shared" si="1280"/>
        <v>0</v>
      </c>
      <c r="Z2492" s="31">
        <f t="shared" ref="Z2492" si="1281">SUM(M2492:Y2492)</f>
        <v>0</v>
      </c>
      <c r="AA2492" s="31">
        <f>D2492-Z2492</f>
        <v>0</v>
      </c>
      <c r="AB2492" s="37"/>
      <c r="AC2492" s="32"/>
    </row>
    <row r="2493" spans="1:29" s="33" customFormat="1" ht="23.4" hidden="1" customHeight="1" x14ac:dyDescent="0.25">
      <c r="A2493" s="38" t="s">
        <v>40</v>
      </c>
      <c r="B2493" s="39">
        <f t="shared" ref="B2493:C2493" si="1282">B2492+B2491</f>
        <v>0</v>
      </c>
      <c r="C2493" s="39">
        <f t="shared" si="1282"/>
        <v>0</v>
      </c>
      <c r="D2493" s="39">
        <f>D2492+D2491</f>
        <v>0</v>
      </c>
      <c r="E2493" s="39">
        <f t="shared" ref="E2493:AA2493" si="1283">E2492+E2491</f>
        <v>0</v>
      </c>
      <c r="F2493" s="39">
        <f t="shared" si="1283"/>
        <v>0</v>
      </c>
      <c r="G2493" s="39">
        <f t="shared" si="1283"/>
        <v>0</v>
      </c>
      <c r="H2493" s="39">
        <f t="shared" si="1283"/>
        <v>0</v>
      </c>
      <c r="I2493" s="39">
        <f t="shared" si="1283"/>
        <v>0</v>
      </c>
      <c r="J2493" s="39">
        <f t="shared" si="1283"/>
        <v>0</v>
      </c>
      <c r="K2493" s="39">
        <f t="shared" si="1283"/>
        <v>0</v>
      </c>
      <c r="L2493" s="39">
        <f t="shared" si="1283"/>
        <v>0</v>
      </c>
      <c r="M2493" s="39">
        <f t="shared" si="1283"/>
        <v>0</v>
      </c>
      <c r="N2493" s="39">
        <f t="shared" si="1283"/>
        <v>0</v>
      </c>
      <c r="O2493" s="39">
        <f t="shared" si="1283"/>
        <v>0</v>
      </c>
      <c r="P2493" s="39">
        <f t="shared" si="1283"/>
        <v>0</v>
      </c>
      <c r="Q2493" s="39">
        <f t="shared" si="1283"/>
        <v>0</v>
      </c>
      <c r="R2493" s="39">
        <f t="shared" si="1283"/>
        <v>0</v>
      </c>
      <c r="S2493" s="39">
        <f t="shared" si="1283"/>
        <v>0</v>
      </c>
      <c r="T2493" s="39">
        <f t="shared" si="1283"/>
        <v>0</v>
      </c>
      <c r="U2493" s="39">
        <f t="shared" si="1283"/>
        <v>0</v>
      </c>
      <c r="V2493" s="39">
        <f t="shared" si="1283"/>
        <v>0</v>
      </c>
      <c r="W2493" s="39">
        <f t="shared" si="1283"/>
        <v>0</v>
      </c>
      <c r="X2493" s="39">
        <f t="shared" si="1283"/>
        <v>0</v>
      </c>
      <c r="Y2493" s="39">
        <f t="shared" si="1283"/>
        <v>0</v>
      </c>
      <c r="Z2493" s="39">
        <f t="shared" si="1283"/>
        <v>0</v>
      </c>
      <c r="AA2493" s="39">
        <f t="shared" si="1283"/>
        <v>0</v>
      </c>
      <c r="AB2493" s="40" t="e">
        <f>Z2493/D2493</f>
        <v>#DIV/0!</v>
      </c>
      <c r="AC2493" s="42"/>
    </row>
    <row r="2494" spans="1:29" s="33" customFormat="1" ht="23.55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3">
      <c r="A2495" s="46" t="s">
        <v>144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3">
      <c r="A2496" s="75" t="s">
        <v>145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5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5">
      <c r="A2498" s="36" t="s">
        <v>35</v>
      </c>
      <c r="B2498" s="31">
        <f>[1]consoCURRENT!E50228</f>
        <v>0</v>
      </c>
      <c r="C2498" s="31">
        <f>[1]consoCURRENT!F50228</f>
        <v>0</v>
      </c>
      <c r="D2498" s="31">
        <f>[1]consoCURRENT!G50228</f>
        <v>0</v>
      </c>
      <c r="E2498" s="31">
        <f>[1]consoCURRENT!H50228</f>
        <v>0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0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0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84"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5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84"/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5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84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85">SUM(B2497:B2500)</f>
        <v>0</v>
      </c>
      <c r="C2501" s="39">
        <f t="shared" si="1285"/>
        <v>0</v>
      </c>
      <c r="D2501" s="39">
        <f>SUM(D2497:D2500)</f>
        <v>0</v>
      </c>
      <c r="E2501" s="39">
        <f t="shared" ref="E2501:AA2501" si="1286">SUM(E2497:E2500)</f>
        <v>0</v>
      </c>
      <c r="F2501" s="39">
        <f t="shared" si="1286"/>
        <v>0</v>
      </c>
      <c r="G2501" s="39">
        <f t="shared" si="1286"/>
        <v>0</v>
      </c>
      <c r="H2501" s="39">
        <f t="shared" si="1286"/>
        <v>0</v>
      </c>
      <c r="I2501" s="39">
        <f t="shared" si="1286"/>
        <v>0</v>
      </c>
      <c r="J2501" s="39">
        <f t="shared" si="1286"/>
        <v>0</v>
      </c>
      <c r="K2501" s="39">
        <f t="shared" si="1286"/>
        <v>0</v>
      </c>
      <c r="L2501" s="39">
        <f t="shared" si="1286"/>
        <v>0</v>
      </c>
      <c r="M2501" s="39">
        <f t="shared" si="1286"/>
        <v>0</v>
      </c>
      <c r="N2501" s="39">
        <f t="shared" si="1286"/>
        <v>0</v>
      </c>
      <c r="O2501" s="39">
        <f t="shared" si="1286"/>
        <v>0</v>
      </c>
      <c r="P2501" s="39">
        <f t="shared" si="1286"/>
        <v>0</v>
      </c>
      <c r="Q2501" s="39">
        <f t="shared" si="1286"/>
        <v>0</v>
      </c>
      <c r="R2501" s="39">
        <f t="shared" si="1286"/>
        <v>0</v>
      </c>
      <c r="S2501" s="39">
        <f t="shared" si="1286"/>
        <v>0</v>
      </c>
      <c r="T2501" s="39">
        <f t="shared" si="1286"/>
        <v>0</v>
      </c>
      <c r="U2501" s="39">
        <f t="shared" si="1286"/>
        <v>0</v>
      </c>
      <c r="V2501" s="39">
        <f t="shared" si="1286"/>
        <v>0</v>
      </c>
      <c r="W2501" s="39">
        <f t="shared" si="1286"/>
        <v>0</v>
      </c>
      <c r="X2501" s="39">
        <f t="shared" si="1286"/>
        <v>0</v>
      </c>
      <c r="Y2501" s="39">
        <f t="shared" si="1286"/>
        <v>0</v>
      </c>
      <c r="Z2501" s="39">
        <f t="shared" si="1286"/>
        <v>0</v>
      </c>
      <c r="AA2501" s="39">
        <f t="shared" si="1286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87">SUM(M2502:Y2502)</f>
        <v>0</v>
      </c>
      <c r="AA2502" s="31">
        <f>D2502-Z2502</f>
        <v>0</v>
      </c>
      <c r="AB2502" s="37"/>
      <c r="AC2502" s="32"/>
    </row>
    <row r="2503" spans="1:29" s="33" customFormat="1" ht="24.6" hidden="1" customHeight="1" x14ac:dyDescent="0.25">
      <c r="A2503" s="38" t="s">
        <v>40</v>
      </c>
      <c r="B2503" s="39">
        <f t="shared" ref="B2503:C2503" si="1288">B2502+B2501</f>
        <v>0</v>
      </c>
      <c r="C2503" s="39">
        <f t="shared" si="1288"/>
        <v>0</v>
      </c>
      <c r="D2503" s="39">
        <f>D2502+D2501</f>
        <v>0</v>
      </c>
      <c r="E2503" s="39">
        <f t="shared" ref="E2503:AA2503" si="1289">E2502+E2501</f>
        <v>0</v>
      </c>
      <c r="F2503" s="39">
        <f t="shared" si="1289"/>
        <v>0</v>
      </c>
      <c r="G2503" s="39">
        <f t="shared" si="1289"/>
        <v>0</v>
      </c>
      <c r="H2503" s="39">
        <f t="shared" si="1289"/>
        <v>0</v>
      </c>
      <c r="I2503" s="39">
        <f t="shared" si="1289"/>
        <v>0</v>
      </c>
      <c r="J2503" s="39">
        <f t="shared" si="1289"/>
        <v>0</v>
      </c>
      <c r="K2503" s="39">
        <f t="shared" si="1289"/>
        <v>0</v>
      </c>
      <c r="L2503" s="39">
        <f t="shared" si="1289"/>
        <v>0</v>
      </c>
      <c r="M2503" s="39">
        <f t="shared" si="1289"/>
        <v>0</v>
      </c>
      <c r="N2503" s="39">
        <f t="shared" si="1289"/>
        <v>0</v>
      </c>
      <c r="O2503" s="39">
        <f t="shared" si="1289"/>
        <v>0</v>
      </c>
      <c r="P2503" s="39">
        <f t="shared" si="1289"/>
        <v>0</v>
      </c>
      <c r="Q2503" s="39">
        <f t="shared" si="1289"/>
        <v>0</v>
      </c>
      <c r="R2503" s="39">
        <f t="shared" si="1289"/>
        <v>0</v>
      </c>
      <c r="S2503" s="39">
        <f t="shared" si="1289"/>
        <v>0</v>
      </c>
      <c r="T2503" s="39">
        <f t="shared" si="1289"/>
        <v>0</v>
      </c>
      <c r="U2503" s="39">
        <f t="shared" si="1289"/>
        <v>0</v>
      </c>
      <c r="V2503" s="39">
        <f t="shared" si="1289"/>
        <v>0</v>
      </c>
      <c r="W2503" s="39">
        <f t="shared" si="1289"/>
        <v>0</v>
      </c>
      <c r="X2503" s="39">
        <f t="shared" si="1289"/>
        <v>0</v>
      </c>
      <c r="Y2503" s="39">
        <f t="shared" si="1289"/>
        <v>0</v>
      </c>
      <c r="Z2503" s="39">
        <f t="shared" si="1289"/>
        <v>0</v>
      </c>
      <c r="AA2503" s="39">
        <f t="shared" si="1289"/>
        <v>0</v>
      </c>
      <c r="AB2503" s="40" t="e">
        <f>Z2503/D2503</f>
        <v>#DIV/0!</v>
      </c>
      <c r="AC2503" s="42"/>
    </row>
    <row r="2504" spans="1:29" s="33" customFormat="1" ht="28.2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hidden="1" customHeight="1" x14ac:dyDescent="0.3">
      <c r="A2505" s="46" t="s">
        <v>142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hidden="1" customHeight="1" x14ac:dyDescent="0.25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8" hidden="1" customHeight="1" x14ac:dyDescent="0.25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18" hidden="1" customHeight="1" x14ac:dyDescent="0.25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18" hidden="1" customHeight="1" x14ac:dyDescent="0.25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90">SUM(M2509:Y2509)</f>
        <v>0</v>
      </c>
      <c r="AA2509" s="31">
        <f>D2509-Z2509</f>
        <v>0</v>
      </c>
      <c r="AB2509" s="37"/>
      <c r="AC2509" s="32"/>
    </row>
    <row r="2510" spans="1:29" s="33" customFormat="1" ht="18" hidden="1" customHeight="1" x14ac:dyDescent="0.25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0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91">SUM(B2507:B2510)</f>
        <v>0</v>
      </c>
      <c r="C2511" s="39">
        <f t="shared" si="1291"/>
        <v>0</v>
      </c>
      <c r="D2511" s="39">
        <f>SUM(D2507:D2510)</f>
        <v>0</v>
      </c>
      <c r="E2511" s="39">
        <f t="shared" ref="E2511:AA2511" si="1292">SUM(E2507:E2510)</f>
        <v>0</v>
      </c>
      <c r="F2511" s="39">
        <f t="shared" si="1292"/>
        <v>0</v>
      </c>
      <c r="G2511" s="39">
        <f t="shared" si="1292"/>
        <v>0</v>
      </c>
      <c r="H2511" s="39">
        <f t="shared" si="1292"/>
        <v>0</v>
      </c>
      <c r="I2511" s="39">
        <f t="shared" si="1292"/>
        <v>0</v>
      </c>
      <c r="J2511" s="39">
        <f t="shared" si="1292"/>
        <v>0</v>
      </c>
      <c r="K2511" s="39">
        <f t="shared" si="1292"/>
        <v>0</v>
      </c>
      <c r="L2511" s="39">
        <f t="shared" si="1292"/>
        <v>0</v>
      </c>
      <c r="M2511" s="39">
        <f t="shared" si="1292"/>
        <v>0</v>
      </c>
      <c r="N2511" s="39">
        <f t="shared" si="1292"/>
        <v>0</v>
      </c>
      <c r="O2511" s="39">
        <f t="shared" si="1292"/>
        <v>0</v>
      </c>
      <c r="P2511" s="39">
        <f t="shared" si="1292"/>
        <v>0</v>
      </c>
      <c r="Q2511" s="39">
        <f t="shared" si="1292"/>
        <v>0</v>
      </c>
      <c r="R2511" s="39">
        <f t="shared" si="1292"/>
        <v>0</v>
      </c>
      <c r="S2511" s="39">
        <f t="shared" si="1292"/>
        <v>0</v>
      </c>
      <c r="T2511" s="39">
        <f t="shared" si="1292"/>
        <v>0</v>
      </c>
      <c r="U2511" s="39">
        <f t="shared" si="1292"/>
        <v>0</v>
      </c>
      <c r="V2511" s="39">
        <f t="shared" si="1292"/>
        <v>0</v>
      </c>
      <c r="W2511" s="39">
        <f t="shared" si="1292"/>
        <v>0</v>
      </c>
      <c r="X2511" s="39">
        <f t="shared" si="1292"/>
        <v>0</v>
      </c>
      <c r="Y2511" s="39">
        <f t="shared" si="1292"/>
        <v>0</v>
      </c>
      <c r="Z2511" s="39">
        <f t="shared" si="1292"/>
        <v>0</v>
      </c>
      <c r="AA2511" s="39">
        <f t="shared" si="1292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3">SUM(M2512:Y2512)</f>
        <v>0</v>
      </c>
      <c r="AA2512" s="31">
        <f>D2512-Z2512</f>
        <v>0</v>
      </c>
      <c r="AB2512" s="37"/>
      <c r="AC2512" s="32"/>
    </row>
    <row r="2513" spans="1:29" s="33" customFormat="1" ht="25.95" hidden="1" customHeight="1" x14ac:dyDescent="0.25">
      <c r="A2513" s="38" t="s">
        <v>40</v>
      </c>
      <c r="B2513" s="39">
        <f t="shared" ref="B2513:C2513" si="1294">B2512+B2511</f>
        <v>0</v>
      </c>
      <c r="C2513" s="39">
        <f t="shared" si="1294"/>
        <v>0</v>
      </c>
      <c r="D2513" s="39">
        <f>D2512+D2511</f>
        <v>0</v>
      </c>
      <c r="E2513" s="39">
        <f t="shared" ref="E2513:AA2513" si="1295">E2512+E2511</f>
        <v>0</v>
      </c>
      <c r="F2513" s="39">
        <f t="shared" si="1295"/>
        <v>0</v>
      </c>
      <c r="G2513" s="39">
        <f t="shared" si="1295"/>
        <v>0</v>
      </c>
      <c r="H2513" s="39">
        <f t="shared" si="1295"/>
        <v>0</v>
      </c>
      <c r="I2513" s="39">
        <f t="shared" si="1295"/>
        <v>0</v>
      </c>
      <c r="J2513" s="39">
        <f t="shared" si="1295"/>
        <v>0</v>
      </c>
      <c r="K2513" s="39">
        <f t="shared" si="1295"/>
        <v>0</v>
      </c>
      <c r="L2513" s="39">
        <f t="shared" si="1295"/>
        <v>0</v>
      </c>
      <c r="M2513" s="39">
        <f t="shared" si="1295"/>
        <v>0</v>
      </c>
      <c r="N2513" s="39">
        <f t="shared" si="1295"/>
        <v>0</v>
      </c>
      <c r="O2513" s="39">
        <f t="shared" si="1295"/>
        <v>0</v>
      </c>
      <c r="P2513" s="39">
        <f t="shared" si="1295"/>
        <v>0</v>
      </c>
      <c r="Q2513" s="39">
        <f t="shared" si="1295"/>
        <v>0</v>
      </c>
      <c r="R2513" s="39">
        <f t="shared" si="1295"/>
        <v>0</v>
      </c>
      <c r="S2513" s="39">
        <f t="shared" si="1295"/>
        <v>0</v>
      </c>
      <c r="T2513" s="39">
        <f t="shared" si="1295"/>
        <v>0</v>
      </c>
      <c r="U2513" s="39">
        <f t="shared" si="1295"/>
        <v>0</v>
      </c>
      <c r="V2513" s="39">
        <f t="shared" si="1295"/>
        <v>0</v>
      </c>
      <c r="W2513" s="39">
        <f t="shared" si="1295"/>
        <v>0</v>
      </c>
      <c r="X2513" s="39">
        <f t="shared" si="1295"/>
        <v>0</v>
      </c>
      <c r="Y2513" s="39">
        <f t="shared" si="1295"/>
        <v>0</v>
      </c>
      <c r="Z2513" s="39">
        <f t="shared" si="1295"/>
        <v>0</v>
      </c>
      <c r="AA2513" s="39">
        <f t="shared" si="1295"/>
        <v>0</v>
      </c>
      <c r="AB2513" s="40" t="e">
        <f>Z2513/D2513</f>
        <v>#DIV/0!</v>
      </c>
      <c r="AC2513" s="42"/>
    </row>
    <row r="2514" spans="1:29" s="33" customFormat="1" ht="18.600000000000001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28.2" hidden="1" customHeight="1" x14ac:dyDescent="0.25">
      <c r="A2515" s="30" t="s">
        <v>146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" hidden="1" customHeight="1" x14ac:dyDescent="0.25">
      <c r="A2516" s="43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399999999999999" hidden="1" customHeight="1" x14ac:dyDescent="0.25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5" hidden="1" customHeight="1" x14ac:dyDescent="0.25">
      <c r="A2518" s="36" t="s">
        <v>35</v>
      </c>
      <c r="B2518" s="31">
        <f>[1]consoCURRENT!E50654</f>
        <v>0</v>
      </c>
      <c r="C2518" s="31">
        <f>[1]consoCURRENT!F50654</f>
        <v>0</v>
      </c>
      <c r="D2518" s="31">
        <f>[1]consoCURRENT!G50654</f>
        <v>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96">SUM(M2518:Y2518)</f>
        <v>0</v>
      </c>
      <c r="AA2518" s="31">
        <f>D2518-Z2518</f>
        <v>0</v>
      </c>
      <c r="AB2518" s="37" t="e">
        <f>Z2518/D2518</f>
        <v>#DIV/0!</v>
      </c>
      <c r="AC2518" s="32"/>
    </row>
    <row r="2519" spans="1:29" s="33" customFormat="1" ht="21.6" hidden="1" customHeight="1" x14ac:dyDescent="0.25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96"/>
        <v>0</v>
      </c>
      <c r="AA2519" s="31">
        <f>D2519-Z2519</f>
        <v>0</v>
      </c>
      <c r="AB2519" s="37"/>
      <c r="AC2519" s="32"/>
    </row>
    <row r="2520" spans="1:29" s="33" customFormat="1" ht="25.2" hidden="1" customHeight="1" x14ac:dyDescent="0.25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96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97">SUM(B2517:B2520)</f>
        <v>0</v>
      </c>
      <c r="C2521" s="39">
        <f t="shared" si="1297"/>
        <v>0</v>
      </c>
      <c r="D2521" s="39">
        <f>SUM(D2517:D2520)</f>
        <v>0</v>
      </c>
      <c r="E2521" s="39">
        <f t="shared" ref="E2521:AA2521" si="1298">SUM(E2517:E2520)</f>
        <v>0</v>
      </c>
      <c r="F2521" s="39">
        <f t="shared" si="1298"/>
        <v>0</v>
      </c>
      <c r="G2521" s="39">
        <f t="shared" si="1298"/>
        <v>0</v>
      </c>
      <c r="H2521" s="39">
        <f t="shared" si="1298"/>
        <v>0</v>
      </c>
      <c r="I2521" s="39">
        <f t="shared" si="1298"/>
        <v>0</v>
      </c>
      <c r="J2521" s="39">
        <f t="shared" si="1298"/>
        <v>0</v>
      </c>
      <c r="K2521" s="39">
        <f t="shared" si="1298"/>
        <v>0</v>
      </c>
      <c r="L2521" s="39">
        <f t="shared" si="1298"/>
        <v>0</v>
      </c>
      <c r="M2521" s="39">
        <f t="shared" si="1298"/>
        <v>0</v>
      </c>
      <c r="N2521" s="39">
        <f t="shared" si="1298"/>
        <v>0</v>
      </c>
      <c r="O2521" s="39">
        <f t="shared" si="1298"/>
        <v>0</v>
      </c>
      <c r="P2521" s="39">
        <f t="shared" si="1298"/>
        <v>0</v>
      </c>
      <c r="Q2521" s="39">
        <f t="shared" si="1298"/>
        <v>0</v>
      </c>
      <c r="R2521" s="39">
        <f t="shared" si="1298"/>
        <v>0</v>
      </c>
      <c r="S2521" s="39">
        <f t="shared" si="1298"/>
        <v>0</v>
      </c>
      <c r="T2521" s="39">
        <f t="shared" si="1298"/>
        <v>0</v>
      </c>
      <c r="U2521" s="39">
        <f t="shared" si="1298"/>
        <v>0</v>
      </c>
      <c r="V2521" s="39">
        <f t="shared" si="1298"/>
        <v>0</v>
      </c>
      <c r="W2521" s="39">
        <f t="shared" si="1298"/>
        <v>0</v>
      </c>
      <c r="X2521" s="39">
        <f t="shared" si="1298"/>
        <v>0</v>
      </c>
      <c r="Y2521" s="39">
        <f t="shared" si="1298"/>
        <v>0</v>
      </c>
      <c r="Z2521" s="39">
        <f t="shared" si="1298"/>
        <v>0</v>
      </c>
      <c r="AA2521" s="39">
        <f t="shared" si="1298"/>
        <v>0</v>
      </c>
      <c r="AB2521" s="40" t="e">
        <f>Z2521/D2521</f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99">SUM(M2522:Y2522)</f>
        <v>0</v>
      </c>
      <c r="AA2522" s="31">
        <f>D2522-Z2522</f>
        <v>0</v>
      </c>
      <c r="AB2522" s="37"/>
      <c r="AC2522" s="32"/>
    </row>
    <row r="2523" spans="1:29" s="33" customFormat="1" ht="27.6" hidden="1" customHeight="1" x14ac:dyDescent="0.25">
      <c r="A2523" s="38" t="s">
        <v>40</v>
      </c>
      <c r="B2523" s="39">
        <f t="shared" ref="B2523:C2523" si="1300">B2522+B2521</f>
        <v>0</v>
      </c>
      <c r="C2523" s="39">
        <f t="shared" si="1300"/>
        <v>0</v>
      </c>
      <c r="D2523" s="39">
        <f>D2522+D2521</f>
        <v>0</v>
      </c>
      <c r="E2523" s="39">
        <f t="shared" ref="E2523:AA2523" si="1301">E2522+E2521</f>
        <v>0</v>
      </c>
      <c r="F2523" s="39">
        <f t="shared" si="1301"/>
        <v>0</v>
      </c>
      <c r="G2523" s="39">
        <f t="shared" si="1301"/>
        <v>0</v>
      </c>
      <c r="H2523" s="39">
        <f t="shared" si="1301"/>
        <v>0</v>
      </c>
      <c r="I2523" s="39">
        <f t="shared" si="1301"/>
        <v>0</v>
      </c>
      <c r="J2523" s="39">
        <f t="shared" si="1301"/>
        <v>0</v>
      </c>
      <c r="K2523" s="39">
        <f t="shared" si="1301"/>
        <v>0</v>
      </c>
      <c r="L2523" s="39">
        <f t="shared" si="1301"/>
        <v>0</v>
      </c>
      <c r="M2523" s="39">
        <f t="shared" si="1301"/>
        <v>0</v>
      </c>
      <c r="N2523" s="39">
        <f t="shared" si="1301"/>
        <v>0</v>
      </c>
      <c r="O2523" s="39">
        <f t="shared" si="1301"/>
        <v>0</v>
      </c>
      <c r="P2523" s="39">
        <f t="shared" si="1301"/>
        <v>0</v>
      </c>
      <c r="Q2523" s="39">
        <f t="shared" si="1301"/>
        <v>0</v>
      </c>
      <c r="R2523" s="39">
        <f t="shared" si="1301"/>
        <v>0</v>
      </c>
      <c r="S2523" s="39">
        <f t="shared" si="1301"/>
        <v>0</v>
      </c>
      <c r="T2523" s="39">
        <f t="shared" si="1301"/>
        <v>0</v>
      </c>
      <c r="U2523" s="39">
        <f t="shared" si="1301"/>
        <v>0</v>
      </c>
      <c r="V2523" s="39">
        <f t="shared" si="1301"/>
        <v>0</v>
      </c>
      <c r="W2523" s="39">
        <f t="shared" si="1301"/>
        <v>0</v>
      </c>
      <c r="X2523" s="39">
        <f t="shared" si="1301"/>
        <v>0</v>
      </c>
      <c r="Y2523" s="39">
        <f t="shared" si="1301"/>
        <v>0</v>
      </c>
      <c r="Z2523" s="39">
        <f t="shared" si="1301"/>
        <v>0</v>
      </c>
      <c r="AA2523" s="39">
        <f t="shared" si="1301"/>
        <v>0</v>
      </c>
      <c r="AB2523" s="40" t="e">
        <f>Z2523/D2523</f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3">
      <c r="A2526" s="46" t="s">
        <v>129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02">Z2527/D2527</f>
        <v>#DIV/0!</v>
      </c>
      <c r="AC2527" s="32"/>
    </row>
    <row r="2528" spans="1:29" s="33" customFormat="1" ht="18" hidden="1" customHeight="1" x14ac:dyDescent="0.25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3">SUM(M2528:Y2528)</f>
        <v>0</v>
      </c>
      <c r="AA2528" s="31">
        <f>D2528-Z2528</f>
        <v>0</v>
      </c>
      <c r="AB2528" s="37" t="e">
        <f t="shared" si="1302"/>
        <v>#DIV/0!</v>
      </c>
      <c r="AC2528" s="32"/>
    </row>
    <row r="2529" spans="1:29" s="33" customFormat="1" ht="18" hidden="1" customHeight="1" x14ac:dyDescent="0.25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3"/>
        <v>0</v>
      </c>
      <c r="AA2529" s="31">
        <f>D2529-Z2529</f>
        <v>0</v>
      </c>
      <c r="AB2529" s="37" t="e">
        <f t="shared" si="1302"/>
        <v>#DIV/0!</v>
      </c>
      <c r="AC2529" s="32"/>
    </row>
    <row r="2530" spans="1:29" s="33" customFormat="1" ht="18" hidden="1" customHeight="1" x14ac:dyDescent="0.25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3"/>
        <v>0</v>
      </c>
      <c r="AA2530" s="31">
        <f>D2530-Z2530</f>
        <v>0</v>
      </c>
      <c r="AB2530" s="37" t="e">
        <f t="shared" si="1302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304">SUM(B2527:B2530)</f>
        <v>0</v>
      </c>
      <c r="C2531" s="39">
        <f t="shared" si="1304"/>
        <v>0</v>
      </c>
      <c r="D2531" s="39">
        <f>SUM(D2527:D2530)</f>
        <v>0</v>
      </c>
      <c r="E2531" s="39">
        <f t="shared" ref="E2531:AA2531" si="1305">SUM(E2527:E2530)</f>
        <v>0</v>
      </c>
      <c r="F2531" s="39">
        <f t="shared" si="1305"/>
        <v>0</v>
      </c>
      <c r="G2531" s="39">
        <f t="shared" si="1305"/>
        <v>0</v>
      </c>
      <c r="H2531" s="39">
        <f t="shared" si="1305"/>
        <v>0</v>
      </c>
      <c r="I2531" s="39">
        <f t="shared" si="1305"/>
        <v>0</v>
      </c>
      <c r="J2531" s="39">
        <f t="shared" si="1305"/>
        <v>0</v>
      </c>
      <c r="K2531" s="39">
        <f t="shared" si="1305"/>
        <v>0</v>
      </c>
      <c r="L2531" s="39">
        <f t="shared" si="1305"/>
        <v>0</v>
      </c>
      <c r="M2531" s="39">
        <f t="shared" si="1305"/>
        <v>0</v>
      </c>
      <c r="N2531" s="39">
        <f t="shared" si="1305"/>
        <v>0</v>
      </c>
      <c r="O2531" s="39">
        <f t="shared" si="1305"/>
        <v>0</v>
      </c>
      <c r="P2531" s="39">
        <f t="shared" si="1305"/>
        <v>0</v>
      </c>
      <c r="Q2531" s="39">
        <f t="shared" si="1305"/>
        <v>0</v>
      </c>
      <c r="R2531" s="39">
        <f t="shared" si="1305"/>
        <v>0</v>
      </c>
      <c r="S2531" s="39">
        <f t="shared" si="1305"/>
        <v>0</v>
      </c>
      <c r="T2531" s="39">
        <f t="shared" si="1305"/>
        <v>0</v>
      </c>
      <c r="U2531" s="39">
        <f t="shared" si="1305"/>
        <v>0</v>
      </c>
      <c r="V2531" s="39">
        <f t="shared" si="1305"/>
        <v>0</v>
      </c>
      <c r="W2531" s="39">
        <f t="shared" si="1305"/>
        <v>0</v>
      </c>
      <c r="X2531" s="39">
        <f t="shared" si="1305"/>
        <v>0</v>
      </c>
      <c r="Y2531" s="39">
        <f t="shared" si="1305"/>
        <v>0</v>
      </c>
      <c r="Z2531" s="39">
        <f t="shared" si="1305"/>
        <v>0</v>
      </c>
      <c r="AA2531" s="39">
        <f t="shared" si="1305"/>
        <v>0</v>
      </c>
      <c r="AB2531" s="40" t="e">
        <f t="shared" si="1302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06">SUM(M2532:Y2532)</f>
        <v>0</v>
      </c>
      <c r="AA2532" s="31">
        <f>D2532-Z2532</f>
        <v>0</v>
      </c>
      <c r="AB2532" s="37" t="e">
        <f t="shared" si="1302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307">B2532+B2531</f>
        <v>0</v>
      </c>
      <c r="C2533" s="39">
        <f t="shared" si="1307"/>
        <v>0</v>
      </c>
      <c r="D2533" s="39">
        <f>D2532+D2531</f>
        <v>0</v>
      </c>
      <c r="E2533" s="39">
        <f t="shared" ref="E2533:AA2533" si="1308">E2532+E2531</f>
        <v>0</v>
      </c>
      <c r="F2533" s="39">
        <f t="shared" si="1308"/>
        <v>0</v>
      </c>
      <c r="G2533" s="39">
        <f t="shared" si="1308"/>
        <v>0</v>
      </c>
      <c r="H2533" s="39">
        <f t="shared" si="1308"/>
        <v>0</v>
      </c>
      <c r="I2533" s="39">
        <f t="shared" si="1308"/>
        <v>0</v>
      </c>
      <c r="J2533" s="39">
        <f t="shared" si="1308"/>
        <v>0</v>
      </c>
      <c r="K2533" s="39">
        <f t="shared" si="1308"/>
        <v>0</v>
      </c>
      <c r="L2533" s="39">
        <f t="shared" si="1308"/>
        <v>0</v>
      </c>
      <c r="M2533" s="39">
        <f t="shared" si="1308"/>
        <v>0</v>
      </c>
      <c r="N2533" s="39">
        <f t="shared" si="1308"/>
        <v>0</v>
      </c>
      <c r="O2533" s="39">
        <f t="shared" si="1308"/>
        <v>0</v>
      </c>
      <c r="P2533" s="39">
        <f t="shared" si="1308"/>
        <v>0</v>
      </c>
      <c r="Q2533" s="39">
        <f t="shared" si="1308"/>
        <v>0</v>
      </c>
      <c r="R2533" s="39">
        <f t="shared" si="1308"/>
        <v>0</v>
      </c>
      <c r="S2533" s="39">
        <f t="shared" si="1308"/>
        <v>0</v>
      </c>
      <c r="T2533" s="39">
        <f t="shared" si="1308"/>
        <v>0</v>
      </c>
      <c r="U2533" s="39">
        <f t="shared" si="1308"/>
        <v>0</v>
      </c>
      <c r="V2533" s="39">
        <f t="shared" si="1308"/>
        <v>0</v>
      </c>
      <c r="W2533" s="39">
        <f t="shared" si="1308"/>
        <v>0</v>
      </c>
      <c r="X2533" s="39">
        <f t="shared" si="1308"/>
        <v>0</v>
      </c>
      <c r="Y2533" s="39">
        <f t="shared" si="1308"/>
        <v>0</v>
      </c>
      <c r="Z2533" s="39">
        <f t="shared" si="1308"/>
        <v>0</v>
      </c>
      <c r="AA2533" s="39">
        <f t="shared" si="1308"/>
        <v>0</v>
      </c>
      <c r="AB2533" s="40" t="e">
        <f t="shared" si="1302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3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5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09">Z2537/D2537</f>
        <v>#DIV/0!</v>
      </c>
      <c r="AC2537" s="32"/>
    </row>
    <row r="2538" spans="1:29" s="33" customFormat="1" ht="18" hidden="1" customHeight="1" x14ac:dyDescent="0.25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0">SUM(M2538:Y2538)</f>
        <v>0</v>
      </c>
      <c r="AA2538" s="31">
        <f>D2538-Z2538</f>
        <v>0</v>
      </c>
      <c r="AB2538" s="37" t="e">
        <f t="shared" si="1309"/>
        <v>#DIV/0!</v>
      </c>
      <c r="AC2538" s="32"/>
    </row>
    <row r="2539" spans="1:29" s="33" customFormat="1" ht="18" hidden="1" customHeight="1" x14ac:dyDescent="0.25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0"/>
        <v>0</v>
      </c>
      <c r="AA2539" s="31">
        <f>D2539-Z2539</f>
        <v>0</v>
      </c>
      <c r="AB2539" s="37" t="e">
        <f t="shared" si="1309"/>
        <v>#DIV/0!</v>
      </c>
      <c r="AC2539" s="32"/>
    </row>
    <row r="2540" spans="1:29" s="33" customFormat="1" ht="18" hidden="1" customHeight="1" x14ac:dyDescent="0.25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0"/>
        <v>0</v>
      </c>
      <c r="AA2540" s="31">
        <f>D2540-Z2540</f>
        <v>0</v>
      </c>
      <c r="AB2540" s="37" t="e">
        <f t="shared" si="1309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11">SUM(B2537:B2540)</f>
        <v>0</v>
      </c>
      <c r="C2541" s="39">
        <f t="shared" si="1311"/>
        <v>0</v>
      </c>
      <c r="D2541" s="39">
        <f>SUM(D2537:D2540)</f>
        <v>0</v>
      </c>
      <c r="E2541" s="39">
        <f t="shared" ref="E2541:AA2541" si="1312">SUM(E2537:E2540)</f>
        <v>0</v>
      </c>
      <c r="F2541" s="39">
        <f t="shared" si="1312"/>
        <v>0</v>
      </c>
      <c r="G2541" s="39">
        <f t="shared" si="1312"/>
        <v>0</v>
      </c>
      <c r="H2541" s="39">
        <f t="shared" si="1312"/>
        <v>0</v>
      </c>
      <c r="I2541" s="39">
        <f t="shared" si="1312"/>
        <v>0</v>
      </c>
      <c r="J2541" s="39">
        <f t="shared" si="1312"/>
        <v>0</v>
      </c>
      <c r="K2541" s="39">
        <f t="shared" si="1312"/>
        <v>0</v>
      </c>
      <c r="L2541" s="39">
        <f t="shared" si="1312"/>
        <v>0</v>
      </c>
      <c r="M2541" s="39">
        <f t="shared" si="1312"/>
        <v>0</v>
      </c>
      <c r="N2541" s="39">
        <f t="shared" si="1312"/>
        <v>0</v>
      </c>
      <c r="O2541" s="39">
        <f t="shared" si="1312"/>
        <v>0</v>
      </c>
      <c r="P2541" s="39">
        <f t="shared" si="1312"/>
        <v>0</v>
      </c>
      <c r="Q2541" s="39">
        <f t="shared" si="1312"/>
        <v>0</v>
      </c>
      <c r="R2541" s="39">
        <f t="shared" si="1312"/>
        <v>0</v>
      </c>
      <c r="S2541" s="39">
        <f t="shared" si="1312"/>
        <v>0</v>
      </c>
      <c r="T2541" s="39">
        <f t="shared" si="1312"/>
        <v>0</v>
      </c>
      <c r="U2541" s="39">
        <f t="shared" si="1312"/>
        <v>0</v>
      </c>
      <c r="V2541" s="39">
        <f t="shared" si="1312"/>
        <v>0</v>
      </c>
      <c r="W2541" s="39">
        <f t="shared" si="1312"/>
        <v>0</v>
      </c>
      <c r="X2541" s="39">
        <f t="shared" si="1312"/>
        <v>0</v>
      </c>
      <c r="Y2541" s="39">
        <f t="shared" si="1312"/>
        <v>0</v>
      </c>
      <c r="Z2541" s="39">
        <f t="shared" si="1312"/>
        <v>0</v>
      </c>
      <c r="AA2541" s="39">
        <f t="shared" si="1312"/>
        <v>0</v>
      </c>
      <c r="AB2541" s="40" t="e">
        <f t="shared" si="1309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3">SUM(M2542:Y2542)</f>
        <v>0</v>
      </c>
      <c r="AA2542" s="31">
        <f>D2542-Z2542</f>
        <v>0</v>
      </c>
      <c r="AB2542" s="37" t="e">
        <f t="shared" si="1309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14">B2542+B2541</f>
        <v>0</v>
      </c>
      <c r="C2543" s="39">
        <f t="shared" si="1314"/>
        <v>0</v>
      </c>
      <c r="D2543" s="39">
        <f>D2542+D2541</f>
        <v>0</v>
      </c>
      <c r="E2543" s="39">
        <f t="shared" ref="E2543:AA2543" si="1315">E2542+E2541</f>
        <v>0</v>
      </c>
      <c r="F2543" s="39">
        <f t="shared" si="1315"/>
        <v>0</v>
      </c>
      <c r="G2543" s="39">
        <f t="shared" si="1315"/>
        <v>0</v>
      </c>
      <c r="H2543" s="39">
        <f t="shared" si="1315"/>
        <v>0</v>
      </c>
      <c r="I2543" s="39">
        <f t="shared" si="1315"/>
        <v>0</v>
      </c>
      <c r="J2543" s="39">
        <f t="shared" si="1315"/>
        <v>0</v>
      </c>
      <c r="K2543" s="39">
        <f t="shared" si="1315"/>
        <v>0</v>
      </c>
      <c r="L2543" s="39">
        <f t="shared" si="1315"/>
        <v>0</v>
      </c>
      <c r="M2543" s="39">
        <f t="shared" si="1315"/>
        <v>0</v>
      </c>
      <c r="N2543" s="39">
        <f t="shared" si="1315"/>
        <v>0</v>
      </c>
      <c r="O2543" s="39">
        <f t="shared" si="1315"/>
        <v>0</v>
      </c>
      <c r="P2543" s="39">
        <f t="shared" si="1315"/>
        <v>0</v>
      </c>
      <c r="Q2543" s="39">
        <f t="shared" si="1315"/>
        <v>0</v>
      </c>
      <c r="R2543" s="39">
        <f t="shared" si="1315"/>
        <v>0</v>
      </c>
      <c r="S2543" s="39">
        <f t="shared" si="1315"/>
        <v>0</v>
      </c>
      <c r="T2543" s="39">
        <f t="shared" si="1315"/>
        <v>0</v>
      </c>
      <c r="U2543" s="39">
        <f t="shared" si="1315"/>
        <v>0</v>
      </c>
      <c r="V2543" s="39">
        <f t="shared" si="1315"/>
        <v>0</v>
      </c>
      <c r="W2543" s="39">
        <f t="shared" si="1315"/>
        <v>0</v>
      </c>
      <c r="X2543" s="39">
        <f t="shared" si="1315"/>
        <v>0</v>
      </c>
      <c r="Y2543" s="39">
        <f t="shared" si="1315"/>
        <v>0</v>
      </c>
      <c r="Z2543" s="39">
        <f t="shared" si="1315"/>
        <v>0</v>
      </c>
      <c r="AA2543" s="39">
        <f t="shared" si="1315"/>
        <v>0</v>
      </c>
      <c r="AB2543" s="40" t="e">
        <f t="shared" si="1309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3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5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16">Z2547/D2547</f>
        <v>#DIV/0!</v>
      </c>
      <c r="AC2547" s="32"/>
    </row>
    <row r="2548" spans="1:29" s="33" customFormat="1" ht="18" hidden="1" customHeight="1" x14ac:dyDescent="0.25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17">SUM(M2548:Y2548)</f>
        <v>0</v>
      </c>
      <c r="AA2548" s="31">
        <f>D2548-Z2548</f>
        <v>0</v>
      </c>
      <c r="AB2548" s="37" t="e">
        <f t="shared" si="1316"/>
        <v>#DIV/0!</v>
      </c>
      <c r="AC2548" s="32"/>
    </row>
    <row r="2549" spans="1:29" s="33" customFormat="1" ht="18" hidden="1" customHeight="1" x14ac:dyDescent="0.25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17"/>
        <v>0</v>
      </c>
      <c r="AA2549" s="31">
        <f>D2549-Z2549</f>
        <v>0</v>
      </c>
      <c r="AB2549" s="37" t="e">
        <f t="shared" si="1316"/>
        <v>#DIV/0!</v>
      </c>
      <c r="AC2549" s="32"/>
    </row>
    <row r="2550" spans="1:29" s="33" customFormat="1" ht="18" hidden="1" customHeight="1" x14ac:dyDescent="0.25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17"/>
        <v>0</v>
      </c>
      <c r="AA2550" s="31">
        <f>D2550-Z2550</f>
        <v>0</v>
      </c>
      <c r="AB2550" s="37" t="e">
        <f t="shared" si="1316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18">SUM(B2547:B2550)</f>
        <v>0</v>
      </c>
      <c r="C2551" s="39">
        <f t="shared" si="1318"/>
        <v>0</v>
      </c>
      <c r="D2551" s="39">
        <f>SUM(D2547:D2550)</f>
        <v>0</v>
      </c>
      <c r="E2551" s="39">
        <f t="shared" ref="E2551:AA2551" si="1319">SUM(E2547:E2550)</f>
        <v>0</v>
      </c>
      <c r="F2551" s="39">
        <f t="shared" si="1319"/>
        <v>0</v>
      </c>
      <c r="G2551" s="39">
        <f t="shared" si="1319"/>
        <v>0</v>
      </c>
      <c r="H2551" s="39">
        <f t="shared" si="1319"/>
        <v>0</v>
      </c>
      <c r="I2551" s="39">
        <f t="shared" si="1319"/>
        <v>0</v>
      </c>
      <c r="J2551" s="39">
        <f t="shared" si="1319"/>
        <v>0</v>
      </c>
      <c r="K2551" s="39">
        <f t="shared" si="1319"/>
        <v>0</v>
      </c>
      <c r="L2551" s="39">
        <f t="shared" si="1319"/>
        <v>0</v>
      </c>
      <c r="M2551" s="39">
        <f t="shared" si="1319"/>
        <v>0</v>
      </c>
      <c r="N2551" s="39">
        <f t="shared" si="1319"/>
        <v>0</v>
      </c>
      <c r="O2551" s="39">
        <f t="shared" si="1319"/>
        <v>0</v>
      </c>
      <c r="P2551" s="39">
        <f t="shared" si="1319"/>
        <v>0</v>
      </c>
      <c r="Q2551" s="39">
        <f t="shared" si="1319"/>
        <v>0</v>
      </c>
      <c r="R2551" s="39">
        <f t="shared" si="1319"/>
        <v>0</v>
      </c>
      <c r="S2551" s="39">
        <f t="shared" si="1319"/>
        <v>0</v>
      </c>
      <c r="T2551" s="39">
        <f t="shared" si="1319"/>
        <v>0</v>
      </c>
      <c r="U2551" s="39">
        <f t="shared" si="1319"/>
        <v>0</v>
      </c>
      <c r="V2551" s="39">
        <f t="shared" si="1319"/>
        <v>0</v>
      </c>
      <c r="W2551" s="39">
        <f t="shared" si="1319"/>
        <v>0</v>
      </c>
      <c r="X2551" s="39">
        <f t="shared" si="1319"/>
        <v>0</v>
      </c>
      <c r="Y2551" s="39">
        <f t="shared" si="1319"/>
        <v>0</v>
      </c>
      <c r="Z2551" s="39">
        <f t="shared" si="1319"/>
        <v>0</v>
      </c>
      <c r="AA2551" s="39">
        <f t="shared" si="1319"/>
        <v>0</v>
      </c>
      <c r="AB2551" s="40" t="e">
        <f t="shared" si="1316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0">SUM(M2552:Y2552)</f>
        <v>0</v>
      </c>
      <c r="AA2552" s="31">
        <f>D2552-Z2552</f>
        <v>0</v>
      </c>
      <c r="AB2552" s="37" t="e">
        <f t="shared" si="1316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21">B2552+B2551</f>
        <v>0</v>
      </c>
      <c r="C2553" s="39">
        <f t="shared" si="1321"/>
        <v>0</v>
      </c>
      <c r="D2553" s="39">
        <f>D2552+D2551</f>
        <v>0</v>
      </c>
      <c r="E2553" s="39">
        <f t="shared" ref="E2553:AA2553" si="1322">E2552+E2551</f>
        <v>0</v>
      </c>
      <c r="F2553" s="39">
        <f t="shared" si="1322"/>
        <v>0</v>
      </c>
      <c r="G2553" s="39">
        <f t="shared" si="1322"/>
        <v>0</v>
      </c>
      <c r="H2553" s="39">
        <f t="shared" si="1322"/>
        <v>0</v>
      </c>
      <c r="I2553" s="39">
        <f t="shared" si="1322"/>
        <v>0</v>
      </c>
      <c r="J2553" s="39">
        <f t="shared" si="1322"/>
        <v>0</v>
      </c>
      <c r="K2553" s="39">
        <f t="shared" si="1322"/>
        <v>0</v>
      </c>
      <c r="L2553" s="39">
        <f t="shared" si="1322"/>
        <v>0</v>
      </c>
      <c r="M2553" s="39">
        <f t="shared" si="1322"/>
        <v>0</v>
      </c>
      <c r="N2553" s="39">
        <f t="shared" si="1322"/>
        <v>0</v>
      </c>
      <c r="O2553" s="39">
        <f t="shared" si="1322"/>
        <v>0</v>
      </c>
      <c r="P2553" s="39">
        <f t="shared" si="1322"/>
        <v>0</v>
      </c>
      <c r="Q2553" s="39">
        <f t="shared" si="1322"/>
        <v>0</v>
      </c>
      <c r="R2553" s="39">
        <f t="shared" si="1322"/>
        <v>0</v>
      </c>
      <c r="S2553" s="39">
        <f t="shared" si="1322"/>
        <v>0</v>
      </c>
      <c r="T2553" s="39">
        <f t="shared" si="1322"/>
        <v>0</v>
      </c>
      <c r="U2553" s="39">
        <f t="shared" si="1322"/>
        <v>0</v>
      </c>
      <c r="V2553" s="39">
        <f t="shared" si="1322"/>
        <v>0</v>
      </c>
      <c r="W2553" s="39">
        <f t="shared" si="1322"/>
        <v>0</v>
      </c>
      <c r="X2553" s="39">
        <f t="shared" si="1322"/>
        <v>0</v>
      </c>
      <c r="Y2553" s="39">
        <f t="shared" si="1322"/>
        <v>0</v>
      </c>
      <c r="Z2553" s="39">
        <f t="shared" si="1322"/>
        <v>0</v>
      </c>
      <c r="AA2553" s="39">
        <f t="shared" si="1322"/>
        <v>0</v>
      </c>
      <c r="AB2553" s="40" t="e">
        <f t="shared" si="1316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3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5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23">Z2557/D2557</f>
        <v>#DIV/0!</v>
      </c>
      <c r="AC2557" s="32"/>
    </row>
    <row r="2558" spans="1:29" s="33" customFormat="1" ht="18" hidden="1" customHeight="1" x14ac:dyDescent="0.25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24">SUM(M2558:Y2558)</f>
        <v>0</v>
      </c>
      <c r="AA2558" s="31">
        <f>D2558-Z2558</f>
        <v>0</v>
      </c>
      <c r="AB2558" s="37" t="e">
        <f t="shared" si="1323"/>
        <v>#DIV/0!</v>
      </c>
      <c r="AC2558" s="32"/>
    </row>
    <row r="2559" spans="1:29" s="33" customFormat="1" ht="18" hidden="1" customHeight="1" x14ac:dyDescent="0.25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24"/>
        <v>0</v>
      </c>
      <c r="AA2559" s="31">
        <f>D2559-Z2559</f>
        <v>0</v>
      </c>
      <c r="AB2559" s="37" t="e">
        <f t="shared" si="1323"/>
        <v>#DIV/0!</v>
      </c>
      <c r="AC2559" s="32"/>
    </row>
    <row r="2560" spans="1:29" s="33" customFormat="1" ht="18" hidden="1" customHeight="1" x14ac:dyDescent="0.25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24"/>
        <v>0</v>
      </c>
      <c r="AA2560" s="31">
        <f>D2560-Z2560</f>
        <v>0</v>
      </c>
      <c r="AB2560" s="37" t="e">
        <f t="shared" si="1323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25">SUM(B2557:B2560)</f>
        <v>0</v>
      </c>
      <c r="C2561" s="39">
        <f t="shared" si="1325"/>
        <v>0</v>
      </c>
      <c r="D2561" s="39">
        <f>SUM(D2557:D2560)</f>
        <v>0</v>
      </c>
      <c r="E2561" s="39">
        <f t="shared" ref="E2561:AA2561" si="1326">SUM(E2557:E2560)</f>
        <v>0</v>
      </c>
      <c r="F2561" s="39">
        <f t="shared" si="1326"/>
        <v>0</v>
      </c>
      <c r="G2561" s="39">
        <f t="shared" si="1326"/>
        <v>0</v>
      </c>
      <c r="H2561" s="39">
        <f t="shared" si="1326"/>
        <v>0</v>
      </c>
      <c r="I2561" s="39">
        <f t="shared" si="1326"/>
        <v>0</v>
      </c>
      <c r="J2561" s="39">
        <f t="shared" si="1326"/>
        <v>0</v>
      </c>
      <c r="K2561" s="39">
        <f t="shared" si="1326"/>
        <v>0</v>
      </c>
      <c r="L2561" s="39">
        <f t="shared" si="1326"/>
        <v>0</v>
      </c>
      <c r="M2561" s="39">
        <f t="shared" si="1326"/>
        <v>0</v>
      </c>
      <c r="N2561" s="39">
        <f t="shared" si="1326"/>
        <v>0</v>
      </c>
      <c r="O2561" s="39">
        <f t="shared" si="1326"/>
        <v>0</v>
      </c>
      <c r="P2561" s="39">
        <f t="shared" si="1326"/>
        <v>0</v>
      </c>
      <c r="Q2561" s="39">
        <f t="shared" si="1326"/>
        <v>0</v>
      </c>
      <c r="R2561" s="39">
        <f t="shared" si="1326"/>
        <v>0</v>
      </c>
      <c r="S2561" s="39">
        <f t="shared" si="1326"/>
        <v>0</v>
      </c>
      <c r="T2561" s="39">
        <f t="shared" si="1326"/>
        <v>0</v>
      </c>
      <c r="U2561" s="39">
        <f t="shared" si="1326"/>
        <v>0</v>
      </c>
      <c r="V2561" s="39">
        <f t="shared" si="1326"/>
        <v>0</v>
      </c>
      <c r="W2561" s="39">
        <f t="shared" si="1326"/>
        <v>0</v>
      </c>
      <c r="X2561" s="39">
        <f t="shared" si="1326"/>
        <v>0</v>
      </c>
      <c r="Y2561" s="39">
        <f t="shared" si="1326"/>
        <v>0</v>
      </c>
      <c r="Z2561" s="39">
        <f t="shared" si="1326"/>
        <v>0</v>
      </c>
      <c r="AA2561" s="39">
        <f t="shared" si="1326"/>
        <v>0</v>
      </c>
      <c r="AB2561" s="40" t="e">
        <f t="shared" si="1323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27">SUM(M2562:Y2562)</f>
        <v>0</v>
      </c>
      <c r="AA2562" s="31">
        <f>D2562-Z2562</f>
        <v>0</v>
      </c>
      <c r="AB2562" s="37" t="e">
        <f t="shared" si="1323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28">B2562+B2561</f>
        <v>0</v>
      </c>
      <c r="C2563" s="39">
        <f t="shared" si="1328"/>
        <v>0</v>
      </c>
      <c r="D2563" s="39">
        <f>D2562+D2561</f>
        <v>0</v>
      </c>
      <c r="E2563" s="39">
        <f t="shared" ref="E2563:AA2563" si="1329">E2562+E2561</f>
        <v>0</v>
      </c>
      <c r="F2563" s="39">
        <f t="shared" si="1329"/>
        <v>0</v>
      </c>
      <c r="G2563" s="39">
        <f t="shared" si="1329"/>
        <v>0</v>
      </c>
      <c r="H2563" s="39">
        <f t="shared" si="1329"/>
        <v>0</v>
      </c>
      <c r="I2563" s="39">
        <f t="shared" si="1329"/>
        <v>0</v>
      </c>
      <c r="J2563" s="39">
        <f t="shared" si="1329"/>
        <v>0</v>
      </c>
      <c r="K2563" s="39">
        <f t="shared" si="1329"/>
        <v>0</v>
      </c>
      <c r="L2563" s="39">
        <f t="shared" si="1329"/>
        <v>0</v>
      </c>
      <c r="M2563" s="39">
        <f t="shared" si="1329"/>
        <v>0</v>
      </c>
      <c r="N2563" s="39">
        <f t="shared" si="1329"/>
        <v>0</v>
      </c>
      <c r="O2563" s="39">
        <f t="shared" si="1329"/>
        <v>0</v>
      </c>
      <c r="P2563" s="39">
        <f t="shared" si="1329"/>
        <v>0</v>
      </c>
      <c r="Q2563" s="39">
        <f t="shared" si="1329"/>
        <v>0</v>
      </c>
      <c r="R2563" s="39">
        <f t="shared" si="1329"/>
        <v>0</v>
      </c>
      <c r="S2563" s="39">
        <f t="shared" si="1329"/>
        <v>0</v>
      </c>
      <c r="T2563" s="39">
        <f t="shared" si="1329"/>
        <v>0</v>
      </c>
      <c r="U2563" s="39">
        <f t="shared" si="1329"/>
        <v>0</v>
      </c>
      <c r="V2563" s="39">
        <f t="shared" si="1329"/>
        <v>0</v>
      </c>
      <c r="W2563" s="39">
        <f t="shared" si="1329"/>
        <v>0</v>
      </c>
      <c r="X2563" s="39">
        <f t="shared" si="1329"/>
        <v>0</v>
      </c>
      <c r="Y2563" s="39">
        <f t="shared" si="1329"/>
        <v>0</v>
      </c>
      <c r="Z2563" s="39">
        <f t="shared" si="1329"/>
        <v>0</v>
      </c>
      <c r="AA2563" s="39">
        <f t="shared" si="1329"/>
        <v>0</v>
      </c>
      <c r="AB2563" s="40" t="e">
        <f t="shared" si="1323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3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5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30">Z2567/D2567</f>
        <v>#DIV/0!</v>
      </c>
      <c r="AC2567" s="32"/>
    </row>
    <row r="2568" spans="1:29" s="33" customFormat="1" ht="18" hidden="1" customHeight="1" x14ac:dyDescent="0.25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1">SUM(M2568:Y2568)</f>
        <v>0</v>
      </c>
      <c r="AA2568" s="31">
        <f>D2568-Z2568</f>
        <v>0</v>
      </c>
      <c r="AB2568" s="37" t="e">
        <f t="shared" si="1330"/>
        <v>#DIV/0!</v>
      </c>
      <c r="AC2568" s="32"/>
    </row>
    <row r="2569" spans="1:29" s="33" customFormat="1" ht="18" hidden="1" customHeight="1" x14ac:dyDescent="0.25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1"/>
        <v>0</v>
      </c>
      <c r="AA2569" s="31">
        <f>D2569-Z2569</f>
        <v>0</v>
      </c>
      <c r="AB2569" s="37" t="e">
        <f t="shared" si="1330"/>
        <v>#DIV/0!</v>
      </c>
      <c r="AC2569" s="32"/>
    </row>
    <row r="2570" spans="1:29" s="33" customFormat="1" ht="18" hidden="1" customHeight="1" x14ac:dyDescent="0.25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1"/>
        <v>0</v>
      </c>
      <c r="AA2570" s="31">
        <f>D2570-Z2570</f>
        <v>0</v>
      </c>
      <c r="AB2570" s="37" t="e">
        <f t="shared" si="1330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32">SUM(B2567:B2570)</f>
        <v>0</v>
      </c>
      <c r="C2571" s="39">
        <f t="shared" si="1332"/>
        <v>0</v>
      </c>
      <c r="D2571" s="39">
        <f>SUM(D2567:D2570)</f>
        <v>0</v>
      </c>
      <c r="E2571" s="39">
        <f t="shared" ref="E2571:AA2571" si="1333">SUM(E2567:E2570)</f>
        <v>0</v>
      </c>
      <c r="F2571" s="39">
        <f t="shared" si="1333"/>
        <v>0</v>
      </c>
      <c r="G2571" s="39">
        <f t="shared" si="1333"/>
        <v>0</v>
      </c>
      <c r="H2571" s="39">
        <f t="shared" si="1333"/>
        <v>0</v>
      </c>
      <c r="I2571" s="39">
        <f t="shared" si="1333"/>
        <v>0</v>
      </c>
      <c r="J2571" s="39">
        <f t="shared" si="1333"/>
        <v>0</v>
      </c>
      <c r="K2571" s="39">
        <f t="shared" si="1333"/>
        <v>0</v>
      </c>
      <c r="L2571" s="39">
        <f t="shared" si="1333"/>
        <v>0</v>
      </c>
      <c r="M2571" s="39">
        <f t="shared" si="1333"/>
        <v>0</v>
      </c>
      <c r="N2571" s="39">
        <f t="shared" si="1333"/>
        <v>0</v>
      </c>
      <c r="O2571" s="39">
        <f t="shared" si="1333"/>
        <v>0</v>
      </c>
      <c r="P2571" s="39">
        <f t="shared" si="1333"/>
        <v>0</v>
      </c>
      <c r="Q2571" s="39">
        <f t="shared" si="1333"/>
        <v>0</v>
      </c>
      <c r="R2571" s="39">
        <f t="shared" si="1333"/>
        <v>0</v>
      </c>
      <c r="S2571" s="39">
        <f t="shared" si="1333"/>
        <v>0</v>
      </c>
      <c r="T2571" s="39">
        <f t="shared" si="1333"/>
        <v>0</v>
      </c>
      <c r="U2571" s="39">
        <f t="shared" si="1333"/>
        <v>0</v>
      </c>
      <c r="V2571" s="39">
        <f t="shared" si="1333"/>
        <v>0</v>
      </c>
      <c r="W2571" s="39">
        <f t="shared" si="1333"/>
        <v>0</v>
      </c>
      <c r="X2571" s="39">
        <f t="shared" si="1333"/>
        <v>0</v>
      </c>
      <c r="Y2571" s="39">
        <f t="shared" si="1333"/>
        <v>0</v>
      </c>
      <c r="Z2571" s="39">
        <f t="shared" si="1333"/>
        <v>0</v>
      </c>
      <c r="AA2571" s="39">
        <f t="shared" si="1333"/>
        <v>0</v>
      </c>
      <c r="AB2571" s="40" t="e">
        <f t="shared" si="1330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34">SUM(M2572:Y2572)</f>
        <v>0</v>
      </c>
      <c r="AA2572" s="31">
        <f>D2572-Z2572</f>
        <v>0</v>
      </c>
      <c r="AB2572" s="37" t="e">
        <f t="shared" si="1330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35">B2572+B2571</f>
        <v>0</v>
      </c>
      <c r="C2573" s="39">
        <f t="shared" si="1335"/>
        <v>0</v>
      </c>
      <c r="D2573" s="39">
        <f>D2572+D2571</f>
        <v>0</v>
      </c>
      <c r="E2573" s="39">
        <f t="shared" ref="E2573:AA2573" si="1336">E2572+E2571</f>
        <v>0</v>
      </c>
      <c r="F2573" s="39">
        <f t="shared" si="1336"/>
        <v>0</v>
      </c>
      <c r="G2573" s="39">
        <f t="shared" si="1336"/>
        <v>0</v>
      </c>
      <c r="H2573" s="39">
        <f t="shared" si="1336"/>
        <v>0</v>
      </c>
      <c r="I2573" s="39">
        <f t="shared" si="1336"/>
        <v>0</v>
      </c>
      <c r="J2573" s="39">
        <f t="shared" si="1336"/>
        <v>0</v>
      </c>
      <c r="K2573" s="39">
        <f t="shared" si="1336"/>
        <v>0</v>
      </c>
      <c r="L2573" s="39">
        <f t="shared" si="1336"/>
        <v>0</v>
      </c>
      <c r="M2573" s="39">
        <f t="shared" si="1336"/>
        <v>0</v>
      </c>
      <c r="N2573" s="39">
        <f t="shared" si="1336"/>
        <v>0</v>
      </c>
      <c r="O2573" s="39">
        <f t="shared" si="1336"/>
        <v>0</v>
      </c>
      <c r="P2573" s="39">
        <f t="shared" si="1336"/>
        <v>0</v>
      </c>
      <c r="Q2573" s="39">
        <f t="shared" si="1336"/>
        <v>0</v>
      </c>
      <c r="R2573" s="39">
        <f t="shared" si="1336"/>
        <v>0</v>
      </c>
      <c r="S2573" s="39">
        <f t="shared" si="1336"/>
        <v>0</v>
      </c>
      <c r="T2573" s="39">
        <f t="shared" si="1336"/>
        <v>0</v>
      </c>
      <c r="U2573" s="39">
        <f t="shared" si="1336"/>
        <v>0</v>
      </c>
      <c r="V2573" s="39">
        <f t="shared" si="1336"/>
        <v>0</v>
      </c>
      <c r="W2573" s="39">
        <f t="shared" si="1336"/>
        <v>0</v>
      </c>
      <c r="X2573" s="39">
        <f t="shared" si="1336"/>
        <v>0</v>
      </c>
      <c r="Y2573" s="39">
        <f t="shared" si="1336"/>
        <v>0</v>
      </c>
      <c r="Z2573" s="39">
        <f t="shared" si="1336"/>
        <v>0</v>
      </c>
      <c r="AA2573" s="39">
        <f t="shared" si="1336"/>
        <v>0</v>
      </c>
      <c r="AB2573" s="40" t="e">
        <f t="shared" si="1330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3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5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37">Z2577/D2577</f>
        <v>#DIV/0!</v>
      </c>
      <c r="AC2577" s="32"/>
    </row>
    <row r="2578" spans="1:29" s="33" customFormat="1" ht="18" hidden="1" customHeight="1" x14ac:dyDescent="0.25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38">SUM(M2578:Y2578)</f>
        <v>0</v>
      </c>
      <c r="AA2578" s="31">
        <f>D2578-Z2578</f>
        <v>0</v>
      </c>
      <c r="AB2578" s="37" t="e">
        <f t="shared" si="1337"/>
        <v>#DIV/0!</v>
      </c>
      <c r="AC2578" s="32"/>
    </row>
    <row r="2579" spans="1:29" s="33" customFormat="1" ht="18" hidden="1" customHeight="1" x14ac:dyDescent="0.25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38"/>
        <v>0</v>
      </c>
      <c r="AA2579" s="31">
        <f>D2579-Z2579</f>
        <v>0</v>
      </c>
      <c r="AB2579" s="37" t="e">
        <f t="shared" si="1337"/>
        <v>#DIV/0!</v>
      </c>
      <c r="AC2579" s="32"/>
    </row>
    <row r="2580" spans="1:29" s="33" customFormat="1" ht="18" hidden="1" customHeight="1" x14ac:dyDescent="0.25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38"/>
        <v>0</v>
      </c>
      <c r="AA2580" s="31">
        <f>D2580-Z2580</f>
        <v>0</v>
      </c>
      <c r="AB2580" s="37" t="e">
        <f t="shared" si="1337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39">SUM(B2577:B2580)</f>
        <v>0</v>
      </c>
      <c r="C2581" s="39">
        <f t="shared" si="1339"/>
        <v>0</v>
      </c>
      <c r="D2581" s="39">
        <f>SUM(D2577:D2580)</f>
        <v>0</v>
      </c>
      <c r="E2581" s="39">
        <f t="shared" ref="E2581:AA2581" si="1340">SUM(E2577:E2580)</f>
        <v>0</v>
      </c>
      <c r="F2581" s="39">
        <f t="shared" si="1340"/>
        <v>0</v>
      </c>
      <c r="G2581" s="39">
        <f t="shared" si="1340"/>
        <v>0</v>
      </c>
      <c r="H2581" s="39">
        <f t="shared" si="1340"/>
        <v>0</v>
      </c>
      <c r="I2581" s="39">
        <f t="shared" si="1340"/>
        <v>0</v>
      </c>
      <c r="J2581" s="39">
        <f t="shared" si="1340"/>
        <v>0</v>
      </c>
      <c r="K2581" s="39">
        <f t="shared" si="1340"/>
        <v>0</v>
      </c>
      <c r="L2581" s="39">
        <f t="shared" si="1340"/>
        <v>0</v>
      </c>
      <c r="M2581" s="39">
        <f t="shared" si="1340"/>
        <v>0</v>
      </c>
      <c r="N2581" s="39">
        <f t="shared" si="1340"/>
        <v>0</v>
      </c>
      <c r="O2581" s="39">
        <f t="shared" si="1340"/>
        <v>0</v>
      </c>
      <c r="P2581" s="39">
        <f t="shared" si="1340"/>
        <v>0</v>
      </c>
      <c r="Q2581" s="39">
        <f t="shared" si="1340"/>
        <v>0</v>
      </c>
      <c r="R2581" s="39">
        <f t="shared" si="1340"/>
        <v>0</v>
      </c>
      <c r="S2581" s="39">
        <f t="shared" si="1340"/>
        <v>0</v>
      </c>
      <c r="T2581" s="39">
        <f t="shared" si="1340"/>
        <v>0</v>
      </c>
      <c r="U2581" s="39">
        <f t="shared" si="1340"/>
        <v>0</v>
      </c>
      <c r="V2581" s="39">
        <f t="shared" si="1340"/>
        <v>0</v>
      </c>
      <c r="W2581" s="39">
        <f t="shared" si="1340"/>
        <v>0</v>
      </c>
      <c r="X2581" s="39">
        <f t="shared" si="1340"/>
        <v>0</v>
      </c>
      <c r="Y2581" s="39">
        <f t="shared" si="1340"/>
        <v>0</v>
      </c>
      <c r="Z2581" s="39">
        <f t="shared" si="1340"/>
        <v>0</v>
      </c>
      <c r="AA2581" s="39">
        <f t="shared" si="1340"/>
        <v>0</v>
      </c>
      <c r="AB2581" s="40" t="e">
        <f t="shared" si="1337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1">SUM(M2582:Y2582)</f>
        <v>0</v>
      </c>
      <c r="AA2582" s="31">
        <f>D2582-Z2582</f>
        <v>0</v>
      </c>
      <c r="AB2582" s="37" t="e">
        <f t="shared" si="1337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42">B2582+B2581</f>
        <v>0</v>
      </c>
      <c r="C2583" s="39">
        <f t="shared" si="1342"/>
        <v>0</v>
      </c>
      <c r="D2583" s="39">
        <f>D2582+D2581</f>
        <v>0</v>
      </c>
      <c r="E2583" s="39">
        <f t="shared" ref="E2583:AA2583" si="1343">E2582+E2581</f>
        <v>0</v>
      </c>
      <c r="F2583" s="39">
        <f t="shared" si="1343"/>
        <v>0</v>
      </c>
      <c r="G2583" s="39">
        <f t="shared" si="1343"/>
        <v>0</v>
      </c>
      <c r="H2583" s="39">
        <f t="shared" si="1343"/>
        <v>0</v>
      </c>
      <c r="I2583" s="39">
        <f t="shared" si="1343"/>
        <v>0</v>
      </c>
      <c r="J2583" s="39">
        <f t="shared" si="1343"/>
        <v>0</v>
      </c>
      <c r="K2583" s="39">
        <f t="shared" si="1343"/>
        <v>0</v>
      </c>
      <c r="L2583" s="39">
        <f t="shared" si="1343"/>
        <v>0</v>
      </c>
      <c r="M2583" s="39">
        <f t="shared" si="1343"/>
        <v>0</v>
      </c>
      <c r="N2583" s="39">
        <f t="shared" si="1343"/>
        <v>0</v>
      </c>
      <c r="O2583" s="39">
        <f t="shared" si="1343"/>
        <v>0</v>
      </c>
      <c r="P2583" s="39">
        <f t="shared" si="1343"/>
        <v>0</v>
      </c>
      <c r="Q2583" s="39">
        <f t="shared" si="1343"/>
        <v>0</v>
      </c>
      <c r="R2583" s="39">
        <f t="shared" si="1343"/>
        <v>0</v>
      </c>
      <c r="S2583" s="39">
        <f t="shared" si="1343"/>
        <v>0</v>
      </c>
      <c r="T2583" s="39">
        <f t="shared" si="1343"/>
        <v>0</v>
      </c>
      <c r="U2583" s="39">
        <f t="shared" si="1343"/>
        <v>0</v>
      </c>
      <c r="V2583" s="39">
        <f t="shared" si="1343"/>
        <v>0</v>
      </c>
      <c r="W2583" s="39">
        <f t="shared" si="1343"/>
        <v>0</v>
      </c>
      <c r="X2583" s="39">
        <f t="shared" si="1343"/>
        <v>0</v>
      </c>
      <c r="Y2583" s="39">
        <f t="shared" si="1343"/>
        <v>0</v>
      </c>
      <c r="Z2583" s="39">
        <f t="shared" si="1343"/>
        <v>0</v>
      </c>
      <c r="AA2583" s="39">
        <f t="shared" si="1343"/>
        <v>0</v>
      </c>
      <c r="AB2583" s="40" t="e">
        <f t="shared" si="1337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3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5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44">Z2587/D2587</f>
        <v>#DIV/0!</v>
      </c>
      <c r="AC2587" s="32"/>
    </row>
    <row r="2588" spans="1:29" s="33" customFormat="1" ht="18" hidden="1" customHeight="1" x14ac:dyDescent="0.25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45">SUM(M2588:Y2588)</f>
        <v>0</v>
      </c>
      <c r="AA2588" s="31">
        <f>D2588-Z2588</f>
        <v>0</v>
      </c>
      <c r="AB2588" s="37" t="e">
        <f t="shared" si="1344"/>
        <v>#DIV/0!</v>
      </c>
      <c r="AC2588" s="32"/>
    </row>
    <row r="2589" spans="1:29" s="33" customFormat="1" ht="18" hidden="1" customHeight="1" x14ac:dyDescent="0.25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45"/>
        <v>0</v>
      </c>
      <c r="AA2589" s="31">
        <f>D2589-Z2589</f>
        <v>0</v>
      </c>
      <c r="AB2589" s="37" t="e">
        <f t="shared" si="1344"/>
        <v>#DIV/0!</v>
      </c>
      <c r="AC2589" s="32"/>
    </row>
    <row r="2590" spans="1:29" s="33" customFormat="1" ht="18" hidden="1" customHeight="1" x14ac:dyDescent="0.25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45"/>
        <v>0</v>
      </c>
      <c r="AA2590" s="31">
        <f>D2590-Z2590</f>
        <v>0</v>
      </c>
      <c r="AB2590" s="37" t="e">
        <f t="shared" si="1344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46">SUM(B2587:B2590)</f>
        <v>0</v>
      </c>
      <c r="C2591" s="39">
        <f t="shared" si="1346"/>
        <v>0</v>
      </c>
      <c r="D2591" s="39">
        <f>SUM(D2587:D2590)</f>
        <v>0</v>
      </c>
      <c r="E2591" s="39">
        <f t="shared" ref="E2591:AA2591" si="1347">SUM(E2587:E2590)</f>
        <v>0</v>
      </c>
      <c r="F2591" s="39">
        <f t="shared" si="1347"/>
        <v>0</v>
      </c>
      <c r="G2591" s="39">
        <f t="shared" si="1347"/>
        <v>0</v>
      </c>
      <c r="H2591" s="39">
        <f t="shared" si="1347"/>
        <v>0</v>
      </c>
      <c r="I2591" s="39">
        <f t="shared" si="1347"/>
        <v>0</v>
      </c>
      <c r="J2591" s="39">
        <f t="shared" si="1347"/>
        <v>0</v>
      </c>
      <c r="K2591" s="39">
        <f t="shared" si="1347"/>
        <v>0</v>
      </c>
      <c r="L2591" s="39">
        <f t="shared" si="1347"/>
        <v>0</v>
      </c>
      <c r="M2591" s="39">
        <f t="shared" si="1347"/>
        <v>0</v>
      </c>
      <c r="N2591" s="39">
        <f t="shared" si="1347"/>
        <v>0</v>
      </c>
      <c r="O2591" s="39">
        <f t="shared" si="1347"/>
        <v>0</v>
      </c>
      <c r="P2591" s="39">
        <f t="shared" si="1347"/>
        <v>0</v>
      </c>
      <c r="Q2591" s="39">
        <f t="shared" si="1347"/>
        <v>0</v>
      </c>
      <c r="R2591" s="39">
        <f t="shared" si="1347"/>
        <v>0</v>
      </c>
      <c r="S2591" s="39">
        <f t="shared" si="1347"/>
        <v>0</v>
      </c>
      <c r="T2591" s="39">
        <f t="shared" si="1347"/>
        <v>0</v>
      </c>
      <c r="U2591" s="39">
        <f t="shared" si="1347"/>
        <v>0</v>
      </c>
      <c r="V2591" s="39">
        <f t="shared" si="1347"/>
        <v>0</v>
      </c>
      <c r="W2591" s="39">
        <f t="shared" si="1347"/>
        <v>0</v>
      </c>
      <c r="X2591" s="39">
        <f t="shared" si="1347"/>
        <v>0</v>
      </c>
      <c r="Y2591" s="39">
        <f t="shared" si="1347"/>
        <v>0</v>
      </c>
      <c r="Z2591" s="39">
        <f t="shared" si="1347"/>
        <v>0</v>
      </c>
      <c r="AA2591" s="39">
        <f t="shared" si="1347"/>
        <v>0</v>
      </c>
      <c r="AB2591" s="40" t="e">
        <f t="shared" si="1344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48">SUM(M2592:Y2592)</f>
        <v>0</v>
      </c>
      <c r="AA2592" s="31">
        <f>D2592-Z2592</f>
        <v>0</v>
      </c>
      <c r="AB2592" s="37" t="e">
        <f t="shared" si="1344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49">B2592+B2591</f>
        <v>0</v>
      </c>
      <c r="C2593" s="39">
        <f t="shared" si="1349"/>
        <v>0</v>
      </c>
      <c r="D2593" s="39">
        <f>D2592+D2591</f>
        <v>0</v>
      </c>
      <c r="E2593" s="39">
        <f t="shared" ref="E2593:AA2593" si="1350">E2592+E2591</f>
        <v>0</v>
      </c>
      <c r="F2593" s="39">
        <f t="shared" si="1350"/>
        <v>0</v>
      </c>
      <c r="G2593" s="39">
        <f t="shared" si="1350"/>
        <v>0</v>
      </c>
      <c r="H2593" s="39">
        <f t="shared" si="1350"/>
        <v>0</v>
      </c>
      <c r="I2593" s="39">
        <f t="shared" si="1350"/>
        <v>0</v>
      </c>
      <c r="J2593" s="39">
        <f t="shared" si="1350"/>
        <v>0</v>
      </c>
      <c r="K2593" s="39">
        <f t="shared" si="1350"/>
        <v>0</v>
      </c>
      <c r="L2593" s="39">
        <f t="shared" si="1350"/>
        <v>0</v>
      </c>
      <c r="M2593" s="39">
        <f t="shared" si="1350"/>
        <v>0</v>
      </c>
      <c r="N2593" s="39">
        <f t="shared" si="1350"/>
        <v>0</v>
      </c>
      <c r="O2593" s="39">
        <f t="shared" si="1350"/>
        <v>0</v>
      </c>
      <c r="P2593" s="39">
        <f t="shared" si="1350"/>
        <v>0</v>
      </c>
      <c r="Q2593" s="39">
        <f t="shared" si="1350"/>
        <v>0</v>
      </c>
      <c r="R2593" s="39">
        <f t="shared" si="1350"/>
        <v>0</v>
      </c>
      <c r="S2593" s="39">
        <f t="shared" si="1350"/>
        <v>0</v>
      </c>
      <c r="T2593" s="39">
        <f t="shared" si="1350"/>
        <v>0</v>
      </c>
      <c r="U2593" s="39">
        <f t="shared" si="1350"/>
        <v>0</v>
      </c>
      <c r="V2593" s="39">
        <f t="shared" si="1350"/>
        <v>0</v>
      </c>
      <c r="W2593" s="39">
        <f t="shared" si="1350"/>
        <v>0</v>
      </c>
      <c r="X2593" s="39">
        <f t="shared" si="1350"/>
        <v>0</v>
      </c>
      <c r="Y2593" s="39">
        <f t="shared" si="1350"/>
        <v>0</v>
      </c>
      <c r="Z2593" s="39">
        <f t="shared" si="1350"/>
        <v>0</v>
      </c>
      <c r="AA2593" s="39">
        <f t="shared" si="1350"/>
        <v>0</v>
      </c>
      <c r="AB2593" s="40" t="e">
        <f t="shared" si="1344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3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5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51">Z2597/D2597</f>
        <v>#DIV/0!</v>
      </c>
      <c r="AC2597" s="32"/>
    </row>
    <row r="2598" spans="1:29" s="33" customFormat="1" ht="18" hidden="1" customHeight="1" x14ac:dyDescent="0.25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2">SUM(M2598:Y2598)</f>
        <v>0</v>
      </c>
      <c r="AA2598" s="31">
        <f>D2598-Z2598</f>
        <v>0</v>
      </c>
      <c r="AB2598" s="37" t="e">
        <f t="shared" si="1351"/>
        <v>#DIV/0!</v>
      </c>
      <c r="AC2598" s="32"/>
    </row>
    <row r="2599" spans="1:29" s="33" customFormat="1" ht="18" hidden="1" customHeight="1" x14ac:dyDescent="0.25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2"/>
        <v>0</v>
      </c>
      <c r="AA2599" s="31">
        <f>D2599-Z2599</f>
        <v>0</v>
      </c>
      <c r="AB2599" s="37" t="e">
        <f t="shared" si="1351"/>
        <v>#DIV/0!</v>
      </c>
      <c r="AC2599" s="32"/>
    </row>
    <row r="2600" spans="1:29" s="33" customFormat="1" ht="18" hidden="1" customHeight="1" x14ac:dyDescent="0.25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2"/>
        <v>0</v>
      </c>
      <c r="AA2600" s="31">
        <f>D2600-Z2600</f>
        <v>0</v>
      </c>
      <c r="AB2600" s="37" t="e">
        <f t="shared" si="1351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53">SUM(B2597:B2600)</f>
        <v>0</v>
      </c>
      <c r="C2601" s="39">
        <f t="shared" si="1353"/>
        <v>0</v>
      </c>
      <c r="D2601" s="39">
        <f>SUM(D2597:D2600)</f>
        <v>0</v>
      </c>
      <c r="E2601" s="39">
        <f t="shared" ref="E2601:AA2601" si="1354">SUM(E2597:E2600)</f>
        <v>0</v>
      </c>
      <c r="F2601" s="39">
        <f t="shared" si="1354"/>
        <v>0</v>
      </c>
      <c r="G2601" s="39">
        <f t="shared" si="1354"/>
        <v>0</v>
      </c>
      <c r="H2601" s="39">
        <f t="shared" si="1354"/>
        <v>0</v>
      </c>
      <c r="I2601" s="39">
        <f t="shared" si="1354"/>
        <v>0</v>
      </c>
      <c r="J2601" s="39">
        <f t="shared" si="1354"/>
        <v>0</v>
      </c>
      <c r="K2601" s="39">
        <f t="shared" si="1354"/>
        <v>0</v>
      </c>
      <c r="L2601" s="39">
        <f t="shared" si="1354"/>
        <v>0</v>
      </c>
      <c r="M2601" s="39">
        <f t="shared" si="1354"/>
        <v>0</v>
      </c>
      <c r="N2601" s="39">
        <f t="shared" si="1354"/>
        <v>0</v>
      </c>
      <c r="O2601" s="39">
        <f t="shared" si="1354"/>
        <v>0</v>
      </c>
      <c r="P2601" s="39">
        <f t="shared" si="1354"/>
        <v>0</v>
      </c>
      <c r="Q2601" s="39">
        <f t="shared" si="1354"/>
        <v>0</v>
      </c>
      <c r="R2601" s="39">
        <f t="shared" si="1354"/>
        <v>0</v>
      </c>
      <c r="S2601" s="39">
        <f t="shared" si="1354"/>
        <v>0</v>
      </c>
      <c r="T2601" s="39">
        <f t="shared" si="1354"/>
        <v>0</v>
      </c>
      <c r="U2601" s="39">
        <f t="shared" si="1354"/>
        <v>0</v>
      </c>
      <c r="V2601" s="39">
        <f t="shared" si="1354"/>
        <v>0</v>
      </c>
      <c r="W2601" s="39">
        <f t="shared" si="1354"/>
        <v>0</v>
      </c>
      <c r="X2601" s="39">
        <f t="shared" si="1354"/>
        <v>0</v>
      </c>
      <c r="Y2601" s="39">
        <f t="shared" si="1354"/>
        <v>0</v>
      </c>
      <c r="Z2601" s="39">
        <f t="shared" si="1354"/>
        <v>0</v>
      </c>
      <c r="AA2601" s="39">
        <f t="shared" si="1354"/>
        <v>0</v>
      </c>
      <c r="AB2601" s="40" t="e">
        <f t="shared" si="1351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55">SUM(M2602:Y2602)</f>
        <v>0</v>
      </c>
      <c r="AA2602" s="31">
        <f>D2602-Z2602</f>
        <v>0</v>
      </c>
      <c r="AB2602" s="37" t="e">
        <f t="shared" si="1351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56">B2602+B2601</f>
        <v>0</v>
      </c>
      <c r="C2603" s="39">
        <f t="shared" si="1356"/>
        <v>0</v>
      </c>
      <c r="D2603" s="39">
        <f>D2602+D2601</f>
        <v>0</v>
      </c>
      <c r="E2603" s="39">
        <f t="shared" ref="E2603:AA2603" si="1357">E2602+E2601</f>
        <v>0</v>
      </c>
      <c r="F2603" s="39">
        <f t="shared" si="1357"/>
        <v>0</v>
      </c>
      <c r="G2603" s="39">
        <f t="shared" si="1357"/>
        <v>0</v>
      </c>
      <c r="H2603" s="39">
        <f t="shared" si="1357"/>
        <v>0</v>
      </c>
      <c r="I2603" s="39">
        <f t="shared" si="1357"/>
        <v>0</v>
      </c>
      <c r="J2603" s="39">
        <f t="shared" si="1357"/>
        <v>0</v>
      </c>
      <c r="K2603" s="39">
        <f t="shared" si="1357"/>
        <v>0</v>
      </c>
      <c r="L2603" s="39">
        <f t="shared" si="1357"/>
        <v>0</v>
      </c>
      <c r="M2603" s="39">
        <f t="shared" si="1357"/>
        <v>0</v>
      </c>
      <c r="N2603" s="39">
        <f t="shared" si="1357"/>
        <v>0</v>
      </c>
      <c r="O2603" s="39">
        <f t="shared" si="1357"/>
        <v>0</v>
      </c>
      <c r="P2603" s="39">
        <f t="shared" si="1357"/>
        <v>0</v>
      </c>
      <c r="Q2603" s="39">
        <f t="shared" si="1357"/>
        <v>0</v>
      </c>
      <c r="R2603" s="39">
        <f t="shared" si="1357"/>
        <v>0</v>
      </c>
      <c r="S2603" s="39">
        <f t="shared" si="1357"/>
        <v>0</v>
      </c>
      <c r="T2603" s="39">
        <f t="shared" si="1357"/>
        <v>0</v>
      </c>
      <c r="U2603" s="39">
        <f t="shared" si="1357"/>
        <v>0</v>
      </c>
      <c r="V2603" s="39">
        <f t="shared" si="1357"/>
        <v>0</v>
      </c>
      <c r="W2603" s="39">
        <f t="shared" si="1357"/>
        <v>0</v>
      </c>
      <c r="X2603" s="39">
        <f t="shared" si="1357"/>
        <v>0</v>
      </c>
      <c r="Y2603" s="39">
        <f t="shared" si="1357"/>
        <v>0</v>
      </c>
      <c r="Z2603" s="39">
        <f t="shared" si="1357"/>
        <v>0</v>
      </c>
      <c r="AA2603" s="39">
        <f t="shared" si="1357"/>
        <v>0</v>
      </c>
      <c r="AB2603" s="40" t="e">
        <f t="shared" si="1351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3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5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58">Z2607/D2607</f>
        <v>#DIV/0!</v>
      </c>
      <c r="AC2607" s="32"/>
    </row>
    <row r="2608" spans="1:29" s="33" customFormat="1" ht="18" hidden="1" customHeight="1" x14ac:dyDescent="0.25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59">SUM(M2608:Y2608)</f>
        <v>0</v>
      </c>
      <c r="AA2608" s="31">
        <f>D2608-Z2608</f>
        <v>0</v>
      </c>
      <c r="AB2608" s="37" t="e">
        <f t="shared" si="1358"/>
        <v>#DIV/0!</v>
      </c>
      <c r="AC2608" s="32"/>
    </row>
    <row r="2609" spans="1:29" s="33" customFormat="1" ht="18" hidden="1" customHeight="1" x14ac:dyDescent="0.25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59"/>
        <v>0</v>
      </c>
      <c r="AA2609" s="31">
        <f>D2609-Z2609</f>
        <v>0</v>
      </c>
      <c r="AB2609" s="37" t="e">
        <f t="shared" si="1358"/>
        <v>#DIV/0!</v>
      </c>
      <c r="AC2609" s="32"/>
    </row>
    <row r="2610" spans="1:29" s="33" customFormat="1" ht="18" hidden="1" customHeight="1" x14ac:dyDescent="0.25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59"/>
        <v>0</v>
      </c>
      <c r="AA2610" s="31">
        <f>D2610-Z2610</f>
        <v>0</v>
      </c>
      <c r="AB2610" s="37" t="e">
        <f t="shared" si="1358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60">SUM(B2607:B2610)</f>
        <v>0</v>
      </c>
      <c r="C2611" s="39">
        <f t="shared" si="1360"/>
        <v>0</v>
      </c>
      <c r="D2611" s="39">
        <f>SUM(D2607:D2610)</f>
        <v>0</v>
      </c>
      <c r="E2611" s="39">
        <f t="shared" ref="E2611:AA2611" si="1361">SUM(E2607:E2610)</f>
        <v>0</v>
      </c>
      <c r="F2611" s="39">
        <f t="shared" si="1361"/>
        <v>0</v>
      </c>
      <c r="G2611" s="39">
        <f t="shared" si="1361"/>
        <v>0</v>
      </c>
      <c r="H2611" s="39">
        <f t="shared" si="1361"/>
        <v>0</v>
      </c>
      <c r="I2611" s="39">
        <f t="shared" si="1361"/>
        <v>0</v>
      </c>
      <c r="J2611" s="39">
        <f t="shared" si="1361"/>
        <v>0</v>
      </c>
      <c r="K2611" s="39">
        <f t="shared" si="1361"/>
        <v>0</v>
      </c>
      <c r="L2611" s="39">
        <f t="shared" si="1361"/>
        <v>0</v>
      </c>
      <c r="M2611" s="39">
        <f t="shared" si="1361"/>
        <v>0</v>
      </c>
      <c r="N2611" s="39">
        <f t="shared" si="1361"/>
        <v>0</v>
      </c>
      <c r="O2611" s="39">
        <f t="shared" si="1361"/>
        <v>0</v>
      </c>
      <c r="P2611" s="39">
        <f t="shared" si="1361"/>
        <v>0</v>
      </c>
      <c r="Q2611" s="39">
        <f t="shared" si="1361"/>
        <v>0</v>
      </c>
      <c r="R2611" s="39">
        <f t="shared" si="1361"/>
        <v>0</v>
      </c>
      <c r="S2611" s="39">
        <f t="shared" si="1361"/>
        <v>0</v>
      </c>
      <c r="T2611" s="39">
        <f t="shared" si="1361"/>
        <v>0</v>
      </c>
      <c r="U2611" s="39">
        <f t="shared" si="1361"/>
        <v>0</v>
      </c>
      <c r="V2611" s="39">
        <f t="shared" si="1361"/>
        <v>0</v>
      </c>
      <c r="W2611" s="39">
        <f t="shared" si="1361"/>
        <v>0</v>
      </c>
      <c r="X2611" s="39">
        <f t="shared" si="1361"/>
        <v>0</v>
      </c>
      <c r="Y2611" s="39">
        <f t="shared" si="1361"/>
        <v>0</v>
      </c>
      <c r="Z2611" s="39">
        <f t="shared" si="1361"/>
        <v>0</v>
      </c>
      <c r="AA2611" s="39">
        <f t="shared" si="1361"/>
        <v>0</v>
      </c>
      <c r="AB2611" s="40" t="e">
        <f t="shared" si="1358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2">SUM(M2612:Y2612)</f>
        <v>0</v>
      </c>
      <c r="AA2612" s="31">
        <f>D2612-Z2612</f>
        <v>0</v>
      </c>
      <c r="AB2612" s="37" t="e">
        <f t="shared" si="1358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63">B2612+B2611</f>
        <v>0</v>
      </c>
      <c r="C2613" s="39">
        <f t="shared" si="1363"/>
        <v>0</v>
      </c>
      <c r="D2613" s="39">
        <f>D2612+D2611</f>
        <v>0</v>
      </c>
      <c r="E2613" s="39">
        <f t="shared" ref="E2613:AA2613" si="1364">E2612+E2611</f>
        <v>0</v>
      </c>
      <c r="F2613" s="39">
        <f t="shared" si="1364"/>
        <v>0</v>
      </c>
      <c r="G2613" s="39">
        <f t="shared" si="1364"/>
        <v>0</v>
      </c>
      <c r="H2613" s="39">
        <f t="shared" si="1364"/>
        <v>0</v>
      </c>
      <c r="I2613" s="39">
        <f t="shared" si="1364"/>
        <v>0</v>
      </c>
      <c r="J2613" s="39">
        <f t="shared" si="1364"/>
        <v>0</v>
      </c>
      <c r="K2613" s="39">
        <f t="shared" si="1364"/>
        <v>0</v>
      </c>
      <c r="L2613" s="39">
        <f t="shared" si="1364"/>
        <v>0</v>
      </c>
      <c r="M2613" s="39">
        <f t="shared" si="1364"/>
        <v>0</v>
      </c>
      <c r="N2613" s="39">
        <f t="shared" si="1364"/>
        <v>0</v>
      </c>
      <c r="O2613" s="39">
        <f t="shared" si="1364"/>
        <v>0</v>
      </c>
      <c r="P2613" s="39">
        <f t="shared" si="1364"/>
        <v>0</v>
      </c>
      <c r="Q2613" s="39">
        <f t="shared" si="1364"/>
        <v>0</v>
      </c>
      <c r="R2613" s="39">
        <f t="shared" si="1364"/>
        <v>0</v>
      </c>
      <c r="S2613" s="39">
        <f t="shared" si="1364"/>
        <v>0</v>
      </c>
      <c r="T2613" s="39">
        <f t="shared" si="1364"/>
        <v>0</v>
      </c>
      <c r="U2613" s="39">
        <f t="shared" si="1364"/>
        <v>0</v>
      </c>
      <c r="V2613" s="39">
        <f t="shared" si="1364"/>
        <v>0</v>
      </c>
      <c r="W2613" s="39">
        <f t="shared" si="1364"/>
        <v>0</v>
      </c>
      <c r="X2613" s="39">
        <f t="shared" si="1364"/>
        <v>0</v>
      </c>
      <c r="Y2613" s="39">
        <f t="shared" si="1364"/>
        <v>0</v>
      </c>
      <c r="Z2613" s="39">
        <f t="shared" si="1364"/>
        <v>0</v>
      </c>
      <c r="AA2613" s="39">
        <f t="shared" si="1364"/>
        <v>0</v>
      </c>
      <c r="AB2613" s="40" t="e">
        <f t="shared" si="1358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3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5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65">Z2617/D2617</f>
        <v>#DIV/0!</v>
      </c>
      <c r="AC2617" s="32"/>
    </row>
    <row r="2618" spans="1:29" s="33" customFormat="1" ht="18" hidden="1" customHeight="1" x14ac:dyDescent="0.25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66">SUM(M2618:Y2618)</f>
        <v>0</v>
      </c>
      <c r="AA2618" s="31">
        <f>D2618-Z2618</f>
        <v>0</v>
      </c>
      <c r="AB2618" s="37" t="e">
        <f t="shared" si="1365"/>
        <v>#DIV/0!</v>
      </c>
      <c r="AC2618" s="32"/>
    </row>
    <row r="2619" spans="1:29" s="33" customFormat="1" ht="18" hidden="1" customHeight="1" x14ac:dyDescent="0.25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66"/>
        <v>0</v>
      </c>
      <c r="AA2619" s="31">
        <f>D2619-Z2619</f>
        <v>0</v>
      </c>
      <c r="AB2619" s="37" t="e">
        <f t="shared" si="1365"/>
        <v>#DIV/0!</v>
      </c>
      <c r="AC2619" s="32"/>
    </row>
    <row r="2620" spans="1:29" s="33" customFormat="1" ht="18" hidden="1" customHeight="1" x14ac:dyDescent="0.25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66"/>
        <v>0</v>
      </c>
      <c r="AA2620" s="31">
        <f>D2620-Z2620</f>
        <v>0</v>
      </c>
      <c r="AB2620" s="37" t="e">
        <f t="shared" si="1365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67">SUM(B2617:B2620)</f>
        <v>0</v>
      </c>
      <c r="C2621" s="39">
        <f t="shared" si="1367"/>
        <v>0</v>
      </c>
      <c r="D2621" s="39">
        <f>SUM(D2617:D2620)</f>
        <v>0</v>
      </c>
      <c r="E2621" s="39">
        <f t="shared" ref="E2621:AA2621" si="1368">SUM(E2617:E2620)</f>
        <v>0</v>
      </c>
      <c r="F2621" s="39">
        <f t="shared" si="1368"/>
        <v>0</v>
      </c>
      <c r="G2621" s="39">
        <f t="shared" si="1368"/>
        <v>0</v>
      </c>
      <c r="H2621" s="39">
        <f t="shared" si="1368"/>
        <v>0</v>
      </c>
      <c r="I2621" s="39">
        <f t="shared" si="1368"/>
        <v>0</v>
      </c>
      <c r="J2621" s="39">
        <f t="shared" si="1368"/>
        <v>0</v>
      </c>
      <c r="K2621" s="39">
        <f t="shared" si="1368"/>
        <v>0</v>
      </c>
      <c r="L2621" s="39">
        <f t="shared" si="1368"/>
        <v>0</v>
      </c>
      <c r="M2621" s="39">
        <f t="shared" si="1368"/>
        <v>0</v>
      </c>
      <c r="N2621" s="39">
        <f t="shared" si="1368"/>
        <v>0</v>
      </c>
      <c r="O2621" s="39">
        <f t="shared" si="1368"/>
        <v>0</v>
      </c>
      <c r="P2621" s="39">
        <f t="shared" si="1368"/>
        <v>0</v>
      </c>
      <c r="Q2621" s="39">
        <f t="shared" si="1368"/>
        <v>0</v>
      </c>
      <c r="R2621" s="39">
        <f t="shared" si="1368"/>
        <v>0</v>
      </c>
      <c r="S2621" s="39">
        <f t="shared" si="1368"/>
        <v>0</v>
      </c>
      <c r="T2621" s="39">
        <f t="shared" si="1368"/>
        <v>0</v>
      </c>
      <c r="U2621" s="39">
        <f t="shared" si="1368"/>
        <v>0</v>
      </c>
      <c r="V2621" s="39">
        <f t="shared" si="1368"/>
        <v>0</v>
      </c>
      <c r="W2621" s="39">
        <f t="shared" si="1368"/>
        <v>0</v>
      </c>
      <c r="X2621" s="39">
        <f t="shared" si="1368"/>
        <v>0</v>
      </c>
      <c r="Y2621" s="39">
        <f t="shared" si="1368"/>
        <v>0</v>
      </c>
      <c r="Z2621" s="39">
        <f t="shared" si="1368"/>
        <v>0</v>
      </c>
      <c r="AA2621" s="39">
        <f t="shared" si="1368"/>
        <v>0</v>
      </c>
      <c r="AB2621" s="40" t="e">
        <f t="shared" si="1365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69">SUM(M2622:Y2622)</f>
        <v>0</v>
      </c>
      <c r="AA2622" s="31">
        <f>D2622-Z2622</f>
        <v>0</v>
      </c>
      <c r="AB2622" s="37" t="e">
        <f t="shared" si="1365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70">B2622+B2621</f>
        <v>0</v>
      </c>
      <c r="C2623" s="39">
        <f t="shared" si="1370"/>
        <v>0</v>
      </c>
      <c r="D2623" s="39">
        <f>D2622+D2621</f>
        <v>0</v>
      </c>
      <c r="E2623" s="39">
        <f t="shared" ref="E2623:AA2623" si="1371">E2622+E2621</f>
        <v>0</v>
      </c>
      <c r="F2623" s="39">
        <f t="shared" si="1371"/>
        <v>0</v>
      </c>
      <c r="G2623" s="39">
        <f t="shared" si="1371"/>
        <v>0</v>
      </c>
      <c r="H2623" s="39">
        <f t="shared" si="1371"/>
        <v>0</v>
      </c>
      <c r="I2623" s="39">
        <f t="shared" si="1371"/>
        <v>0</v>
      </c>
      <c r="J2623" s="39">
        <f t="shared" si="1371"/>
        <v>0</v>
      </c>
      <c r="K2623" s="39">
        <f t="shared" si="1371"/>
        <v>0</v>
      </c>
      <c r="L2623" s="39">
        <f t="shared" si="1371"/>
        <v>0</v>
      </c>
      <c r="M2623" s="39">
        <f t="shared" si="1371"/>
        <v>0</v>
      </c>
      <c r="N2623" s="39">
        <f t="shared" si="1371"/>
        <v>0</v>
      </c>
      <c r="O2623" s="39">
        <f t="shared" si="1371"/>
        <v>0</v>
      </c>
      <c r="P2623" s="39">
        <f t="shared" si="1371"/>
        <v>0</v>
      </c>
      <c r="Q2623" s="39">
        <f t="shared" si="1371"/>
        <v>0</v>
      </c>
      <c r="R2623" s="39">
        <f t="shared" si="1371"/>
        <v>0</v>
      </c>
      <c r="S2623" s="39">
        <f t="shared" si="1371"/>
        <v>0</v>
      </c>
      <c r="T2623" s="39">
        <f t="shared" si="1371"/>
        <v>0</v>
      </c>
      <c r="U2623" s="39">
        <f t="shared" si="1371"/>
        <v>0</v>
      </c>
      <c r="V2623" s="39">
        <f t="shared" si="1371"/>
        <v>0</v>
      </c>
      <c r="W2623" s="39">
        <f t="shared" si="1371"/>
        <v>0</v>
      </c>
      <c r="X2623" s="39">
        <f t="shared" si="1371"/>
        <v>0</v>
      </c>
      <c r="Y2623" s="39">
        <f t="shared" si="1371"/>
        <v>0</v>
      </c>
      <c r="Z2623" s="39">
        <f t="shared" si="1371"/>
        <v>0</v>
      </c>
      <c r="AA2623" s="39">
        <f t="shared" si="1371"/>
        <v>0</v>
      </c>
      <c r="AB2623" s="40" t="e">
        <f t="shared" si="1365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3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5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72">Z2627/D2627</f>
        <v>#DIV/0!</v>
      </c>
      <c r="AC2627" s="32"/>
    </row>
    <row r="2628" spans="1:29" s="33" customFormat="1" ht="18" hidden="1" customHeight="1" x14ac:dyDescent="0.25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3">SUM(M2628:Y2628)</f>
        <v>0</v>
      </c>
      <c r="AA2628" s="31">
        <f>D2628-Z2628</f>
        <v>0</v>
      </c>
      <c r="AB2628" s="37" t="e">
        <f t="shared" si="1372"/>
        <v>#DIV/0!</v>
      </c>
      <c r="AC2628" s="32"/>
    </row>
    <row r="2629" spans="1:29" s="33" customFormat="1" ht="18" hidden="1" customHeight="1" x14ac:dyDescent="0.25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3"/>
        <v>0</v>
      </c>
      <c r="AA2629" s="31">
        <f>D2629-Z2629</f>
        <v>0</v>
      </c>
      <c r="AB2629" s="37" t="e">
        <f t="shared" si="1372"/>
        <v>#DIV/0!</v>
      </c>
      <c r="AC2629" s="32"/>
    </row>
    <row r="2630" spans="1:29" s="33" customFormat="1" ht="18" hidden="1" customHeight="1" x14ac:dyDescent="0.25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3"/>
        <v>0</v>
      </c>
      <c r="AA2630" s="31">
        <f>D2630-Z2630</f>
        <v>0</v>
      </c>
      <c r="AB2630" s="37" t="e">
        <f t="shared" si="1372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74">SUM(B2627:B2630)</f>
        <v>0</v>
      </c>
      <c r="C2631" s="39">
        <f t="shared" si="1374"/>
        <v>0</v>
      </c>
      <c r="D2631" s="39">
        <f>SUM(D2627:D2630)</f>
        <v>0</v>
      </c>
      <c r="E2631" s="39">
        <f t="shared" ref="E2631:AA2631" si="1375">SUM(E2627:E2630)</f>
        <v>0</v>
      </c>
      <c r="F2631" s="39">
        <f t="shared" si="1375"/>
        <v>0</v>
      </c>
      <c r="G2631" s="39">
        <f t="shared" si="1375"/>
        <v>0</v>
      </c>
      <c r="H2631" s="39">
        <f t="shared" si="1375"/>
        <v>0</v>
      </c>
      <c r="I2631" s="39">
        <f t="shared" si="1375"/>
        <v>0</v>
      </c>
      <c r="J2631" s="39">
        <f t="shared" si="1375"/>
        <v>0</v>
      </c>
      <c r="K2631" s="39">
        <f t="shared" si="1375"/>
        <v>0</v>
      </c>
      <c r="L2631" s="39">
        <f t="shared" si="1375"/>
        <v>0</v>
      </c>
      <c r="M2631" s="39">
        <f t="shared" si="1375"/>
        <v>0</v>
      </c>
      <c r="N2631" s="39">
        <f t="shared" si="1375"/>
        <v>0</v>
      </c>
      <c r="O2631" s="39">
        <f t="shared" si="1375"/>
        <v>0</v>
      </c>
      <c r="P2631" s="39">
        <f t="shared" si="1375"/>
        <v>0</v>
      </c>
      <c r="Q2631" s="39">
        <f t="shared" si="1375"/>
        <v>0</v>
      </c>
      <c r="R2631" s="39">
        <f t="shared" si="1375"/>
        <v>0</v>
      </c>
      <c r="S2631" s="39">
        <f t="shared" si="1375"/>
        <v>0</v>
      </c>
      <c r="T2631" s="39">
        <f t="shared" si="1375"/>
        <v>0</v>
      </c>
      <c r="U2631" s="39">
        <f t="shared" si="1375"/>
        <v>0</v>
      </c>
      <c r="V2631" s="39">
        <f t="shared" si="1375"/>
        <v>0</v>
      </c>
      <c r="W2631" s="39">
        <f t="shared" si="1375"/>
        <v>0</v>
      </c>
      <c r="X2631" s="39">
        <f t="shared" si="1375"/>
        <v>0</v>
      </c>
      <c r="Y2631" s="39">
        <f t="shared" si="1375"/>
        <v>0</v>
      </c>
      <c r="Z2631" s="39">
        <f t="shared" si="1375"/>
        <v>0</v>
      </c>
      <c r="AA2631" s="39">
        <f t="shared" si="1375"/>
        <v>0</v>
      </c>
      <c r="AB2631" s="40" t="e">
        <f t="shared" si="1372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76">SUM(M2632:Y2632)</f>
        <v>0</v>
      </c>
      <c r="AA2632" s="31">
        <f>D2632-Z2632</f>
        <v>0</v>
      </c>
      <c r="AB2632" s="37" t="e">
        <f t="shared" si="1372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77">B2632+B2631</f>
        <v>0</v>
      </c>
      <c r="C2633" s="39">
        <f t="shared" si="1377"/>
        <v>0</v>
      </c>
      <c r="D2633" s="39">
        <f>D2632+D2631</f>
        <v>0</v>
      </c>
      <c r="E2633" s="39">
        <f t="shared" ref="E2633:AA2633" si="1378">E2632+E2631</f>
        <v>0</v>
      </c>
      <c r="F2633" s="39">
        <f t="shared" si="1378"/>
        <v>0</v>
      </c>
      <c r="G2633" s="39">
        <f t="shared" si="1378"/>
        <v>0</v>
      </c>
      <c r="H2633" s="39">
        <f t="shared" si="1378"/>
        <v>0</v>
      </c>
      <c r="I2633" s="39">
        <f t="shared" si="1378"/>
        <v>0</v>
      </c>
      <c r="J2633" s="39">
        <f t="shared" si="1378"/>
        <v>0</v>
      </c>
      <c r="K2633" s="39">
        <f t="shared" si="1378"/>
        <v>0</v>
      </c>
      <c r="L2633" s="39">
        <f t="shared" si="1378"/>
        <v>0</v>
      </c>
      <c r="M2633" s="39">
        <f t="shared" si="1378"/>
        <v>0</v>
      </c>
      <c r="N2633" s="39">
        <f t="shared" si="1378"/>
        <v>0</v>
      </c>
      <c r="O2633" s="39">
        <f t="shared" si="1378"/>
        <v>0</v>
      </c>
      <c r="P2633" s="39">
        <f t="shared" si="1378"/>
        <v>0</v>
      </c>
      <c r="Q2633" s="39">
        <f t="shared" si="1378"/>
        <v>0</v>
      </c>
      <c r="R2633" s="39">
        <f t="shared" si="1378"/>
        <v>0</v>
      </c>
      <c r="S2633" s="39">
        <f t="shared" si="1378"/>
        <v>0</v>
      </c>
      <c r="T2633" s="39">
        <f t="shared" si="1378"/>
        <v>0</v>
      </c>
      <c r="U2633" s="39">
        <f t="shared" si="1378"/>
        <v>0</v>
      </c>
      <c r="V2633" s="39">
        <f t="shared" si="1378"/>
        <v>0</v>
      </c>
      <c r="W2633" s="39">
        <f t="shared" si="1378"/>
        <v>0</v>
      </c>
      <c r="X2633" s="39">
        <f t="shared" si="1378"/>
        <v>0</v>
      </c>
      <c r="Y2633" s="39">
        <f t="shared" si="1378"/>
        <v>0</v>
      </c>
      <c r="Z2633" s="39">
        <f t="shared" si="1378"/>
        <v>0</v>
      </c>
      <c r="AA2633" s="39">
        <f t="shared" si="1378"/>
        <v>0</v>
      </c>
      <c r="AB2633" s="40" t="e">
        <f t="shared" si="1372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3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5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79">Z2637/D2637</f>
        <v>#DIV/0!</v>
      </c>
      <c r="AC2637" s="32"/>
    </row>
    <row r="2638" spans="1:29" s="33" customFormat="1" ht="18" hidden="1" customHeight="1" x14ac:dyDescent="0.25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80">SUM(M2638:Y2638)</f>
        <v>0</v>
      </c>
      <c r="AA2638" s="31">
        <f>D2638-Z2638</f>
        <v>0</v>
      </c>
      <c r="AB2638" s="37" t="e">
        <f t="shared" si="1379"/>
        <v>#DIV/0!</v>
      </c>
      <c r="AC2638" s="32"/>
    </row>
    <row r="2639" spans="1:29" s="33" customFormat="1" ht="18" hidden="1" customHeight="1" x14ac:dyDescent="0.25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80"/>
        <v>0</v>
      </c>
      <c r="AA2639" s="31">
        <f>D2639-Z2639</f>
        <v>0</v>
      </c>
      <c r="AB2639" s="37" t="e">
        <f t="shared" si="1379"/>
        <v>#DIV/0!</v>
      </c>
      <c r="AC2639" s="32"/>
    </row>
    <row r="2640" spans="1:29" s="33" customFormat="1" ht="18" hidden="1" customHeight="1" x14ac:dyDescent="0.25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80"/>
        <v>0</v>
      </c>
      <c r="AA2640" s="31">
        <f>D2640-Z2640</f>
        <v>0</v>
      </c>
      <c r="AB2640" s="37" t="e">
        <f t="shared" si="1379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81">SUM(B2637:B2640)</f>
        <v>0</v>
      </c>
      <c r="C2641" s="39">
        <f t="shared" si="1381"/>
        <v>0</v>
      </c>
      <c r="D2641" s="39">
        <f>SUM(D2637:D2640)</f>
        <v>0</v>
      </c>
      <c r="E2641" s="39">
        <f t="shared" ref="E2641:AA2641" si="1382">SUM(E2637:E2640)</f>
        <v>0</v>
      </c>
      <c r="F2641" s="39">
        <f t="shared" si="1382"/>
        <v>0</v>
      </c>
      <c r="G2641" s="39">
        <f t="shared" si="1382"/>
        <v>0</v>
      </c>
      <c r="H2641" s="39">
        <f t="shared" si="1382"/>
        <v>0</v>
      </c>
      <c r="I2641" s="39">
        <f t="shared" si="1382"/>
        <v>0</v>
      </c>
      <c r="J2641" s="39">
        <f t="shared" si="1382"/>
        <v>0</v>
      </c>
      <c r="K2641" s="39">
        <f t="shared" si="1382"/>
        <v>0</v>
      </c>
      <c r="L2641" s="39">
        <f t="shared" si="1382"/>
        <v>0</v>
      </c>
      <c r="M2641" s="39">
        <f t="shared" si="1382"/>
        <v>0</v>
      </c>
      <c r="N2641" s="39">
        <f t="shared" si="1382"/>
        <v>0</v>
      </c>
      <c r="O2641" s="39">
        <f t="shared" si="1382"/>
        <v>0</v>
      </c>
      <c r="P2641" s="39">
        <f t="shared" si="1382"/>
        <v>0</v>
      </c>
      <c r="Q2641" s="39">
        <f t="shared" si="1382"/>
        <v>0</v>
      </c>
      <c r="R2641" s="39">
        <f t="shared" si="1382"/>
        <v>0</v>
      </c>
      <c r="S2641" s="39">
        <f t="shared" si="1382"/>
        <v>0</v>
      </c>
      <c r="T2641" s="39">
        <f t="shared" si="1382"/>
        <v>0</v>
      </c>
      <c r="U2641" s="39">
        <f t="shared" si="1382"/>
        <v>0</v>
      </c>
      <c r="V2641" s="39">
        <f t="shared" si="1382"/>
        <v>0</v>
      </c>
      <c r="W2641" s="39">
        <f t="shared" si="1382"/>
        <v>0</v>
      </c>
      <c r="X2641" s="39">
        <f t="shared" si="1382"/>
        <v>0</v>
      </c>
      <c r="Y2641" s="39">
        <f t="shared" si="1382"/>
        <v>0</v>
      </c>
      <c r="Z2641" s="39">
        <f t="shared" si="1382"/>
        <v>0</v>
      </c>
      <c r="AA2641" s="39">
        <f t="shared" si="1382"/>
        <v>0</v>
      </c>
      <c r="AB2641" s="40" t="e">
        <f t="shared" si="1379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83">SUM(M2642:Y2642)</f>
        <v>0</v>
      </c>
      <c r="AA2642" s="31">
        <f>D2642-Z2642</f>
        <v>0</v>
      </c>
      <c r="AB2642" s="37" t="e">
        <f t="shared" si="1379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84">B2642+B2641</f>
        <v>0</v>
      </c>
      <c r="C2643" s="39">
        <f t="shared" si="1384"/>
        <v>0</v>
      </c>
      <c r="D2643" s="39">
        <f>D2642+D2641</f>
        <v>0</v>
      </c>
      <c r="E2643" s="39">
        <f t="shared" ref="E2643:AA2643" si="1385">E2642+E2641</f>
        <v>0</v>
      </c>
      <c r="F2643" s="39">
        <f t="shared" si="1385"/>
        <v>0</v>
      </c>
      <c r="G2643" s="39">
        <f t="shared" si="1385"/>
        <v>0</v>
      </c>
      <c r="H2643" s="39">
        <f t="shared" si="1385"/>
        <v>0</v>
      </c>
      <c r="I2643" s="39">
        <f t="shared" si="1385"/>
        <v>0</v>
      </c>
      <c r="J2643" s="39">
        <f t="shared" si="1385"/>
        <v>0</v>
      </c>
      <c r="K2643" s="39">
        <f t="shared" si="1385"/>
        <v>0</v>
      </c>
      <c r="L2643" s="39">
        <f t="shared" si="1385"/>
        <v>0</v>
      </c>
      <c r="M2643" s="39">
        <f t="shared" si="1385"/>
        <v>0</v>
      </c>
      <c r="N2643" s="39">
        <f t="shared" si="1385"/>
        <v>0</v>
      </c>
      <c r="O2643" s="39">
        <f t="shared" si="1385"/>
        <v>0</v>
      </c>
      <c r="P2643" s="39">
        <f t="shared" si="1385"/>
        <v>0</v>
      </c>
      <c r="Q2643" s="39">
        <f t="shared" si="1385"/>
        <v>0</v>
      </c>
      <c r="R2643" s="39">
        <f t="shared" si="1385"/>
        <v>0</v>
      </c>
      <c r="S2643" s="39">
        <f t="shared" si="1385"/>
        <v>0</v>
      </c>
      <c r="T2643" s="39">
        <f t="shared" si="1385"/>
        <v>0</v>
      </c>
      <c r="U2643" s="39">
        <f t="shared" si="1385"/>
        <v>0</v>
      </c>
      <c r="V2643" s="39">
        <f t="shared" si="1385"/>
        <v>0</v>
      </c>
      <c r="W2643" s="39">
        <f t="shared" si="1385"/>
        <v>0</v>
      </c>
      <c r="X2643" s="39">
        <f t="shared" si="1385"/>
        <v>0</v>
      </c>
      <c r="Y2643" s="39">
        <f t="shared" si="1385"/>
        <v>0</v>
      </c>
      <c r="Z2643" s="39">
        <f t="shared" si="1385"/>
        <v>0</v>
      </c>
      <c r="AA2643" s="39">
        <f t="shared" si="1385"/>
        <v>0</v>
      </c>
      <c r="AB2643" s="40" t="e">
        <f t="shared" si="1379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3">
      <c r="A2646" s="46" t="s">
        <v>147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50000000000003" customHeight="1" x14ac:dyDescent="0.25">
      <c r="A2647" s="36" t="s">
        <v>34</v>
      </c>
      <c r="B2647" s="31">
        <f>B2487+B2327+B2267+B2257+B2145</f>
        <v>67753445</v>
      </c>
      <c r="C2647" s="31">
        <f t="shared" ref="C2647:Y2652" si="1386">C2487+C2327+C2267+C2257+C2145</f>
        <v>0</v>
      </c>
      <c r="D2647" s="31">
        <f t="shared" si="1386"/>
        <v>67753445</v>
      </c>
      <c r="E2647" s="31">
        <f t="shared" si="1386"/>
        <v>2335103.7599999998</v>
      </c>
      <c r="F2647" s="31">
        <f t="shared" si="1386"/>
        <v>0</v>
      </c>
      <c r="G2647" s="31">
        <f t="shared" si="1386"/>
        <v>0</v>
      </c>
      <c r="H2647" s="31">
        <f t="shared" si="1386"/>
        <v>0</v>
      </c>
      <c r="I2647" s="31">
        <f t="shared" si="1386"/>
        <v>0</v>
      </c>
      <c r="J2647" s="31">
        <f t="shared" si="1386"/>
        <v>0</v>
      </c>
      <c r="K2647" s="31">
        <f t="shared" si="1386"/>
        <v>0</v>
      </c>
      <c r="L2647" s="31">
        <f t="shared" si="1386"/>
        <v>0</v>
      </c>
      <c r="M2647" s="31">
        <f t="shared" si="1386"/>
        <v>0</v>
      </c>
      <c r="N2647" s="31">
        <f t="shared" si="1386"/>
        <v>0</v>
      </c>
      <c r="O2647" s="31">
        <f t="shared" si="1386"/>
        <v>2196443.9499999997</v>
      </c>
      <c r="P2647" s="31">
        <f t="shared" si="1386"/>
        <v>138659.81</v>
      </c>
      <c r="Q2647" s="31">
        <f t="shared" si="1386"/>
        <v>0</v>
      </c>
      <c r="R2647" s="31">
        <f t="shared" si="1386"/>
        <v>0</v>
      </c>
      <c r="S2647" s="31">
        <f t="shared" si="1386"/>
        <v>0</v>
      </c>
      <c r="T2647" s="31">
        <f t="shared" si="1386"/>
        <v>0</v>
      </c>
      <c r="U2647" s="31">
        <f t="shared" si="1386"/>
        <v>0</v>
      </c>
      <c r="V2647" s="31">
        <f t="shared" si="1386"/>
        <v>0</v>
      </c>
      <c r="W2647" s="31">
        <f t="shared" si="1386"/>
        <v>0</v>
      </c>
      <c r="X2647" s="31">
        <f t="shared" si="1386"/>
        <v>0</v>
      </c>
      <c r="Y2647" s="31">
        <f t="shared" si="1386"/>
        <v>0</v>
      </c>
      <c r="Z2647" s="31">
        <f>SUM(M2647:Y2647)</f>
        <v>2335103.7599999998</v>
      </c>
      <c r="AA2647" s="31">
        <f>D2647-Z2647</f>
        <v>65418341.240000002</v>
      </c>
      <c r="AB2647" s="37">
        <f>Z2647/D2647</f>
        <v>3.4464723675674346E-2</v>
      </c>
      <c r="AC2647" s="32"/>
    </row>
    <row r="2648" spans="1:29" s="33" customFormat="1" ht="25.2" customHeight="1" x14ac:dyDescent="0.25">
      <c r="A2648" s="36" t="s">
        <v>35</v>
      </c>
      <c r="B2648" s="31">
        <f t="shared" ref="B2648:Q2652" si="1387">B2488+B2328+B2268+B2258+B2146</f>
        <v>0</v>
      </c>
      <c r="C2648" s="31">
        <f t="shared" si="1387"/>
        <v>0</v>
      </c>
      <c r="D2648" s="31">
        <f t="shared" si="1387"/>
        <v>0</v>
      </c>
      <c r="E2648" s="31">
        <f t="shared" si="1387"/>
        <v>0</v>
      </c>
      <c r="F2648" s="31">
        <f t="shared" si="1387"/>
        <v>0</v>
      </c>
      <c r="G2648" s="31">
        <f t="shared" si="1387"/>
        <v>0</v>
      </c>
      <c r="H2648" s="31">
        <f t="shared" si="1387"/>
        <v>0</v>
      </c>
      <c r="I2648" s="31">
        <f t="shared" si="1387"/>
        <v>0</v>
      </c>
      <c r="J2648" s="31">
        <f t="shared" si="1387"/>
        <v>0</v>
      </c>
      <c r="K2648" s="31">
        <f t="shared" si="1387"/>
        <v>0</v>
      </c>
      <c r="L2648" s="31">
        <f t="shared" si="1387"/>
        <v>0</v>
      </c>
      <c r="M2648" s="31">
        <f t="shared" si="1387"/>
        <v>0</v>
      </c>
      <c r="N2648" s="31">
        <f t="shared" si="1387"/>
        <v>0</v>
      </c>
      <c r="O2648" s="31">
        <f t="shared" si="1387"/>
        <v>0</v>
      </c>
      <c r="P2648" s="31">
        <f t="shared" si="1387"/>
        <v>0</v>
      </c>
      <c r="Q2648" s="31">
        <f t="shared" si="1387"/>
        <v>0</v>
      </c>
      <c r="R2648" s="31">
        <f t="shared" si="1386"/>
        <v>0</v>
      </c>
      <c r="S2648" s="31">
        <f t="shared" si="1386"/>
        <v>0</v>
      </c>
      <c r="T2648" s="31">
        <f t="shared" si="1386"/>
        <v>0</v>
      </c>
      <c r="U2648" s="31">
        <f t="shared" si="1386"/>
        <v>0</v>
      </c>
      <c r="V2648" s="31">
        <f t="shared" si="1386"/>
        <v>0</v>
      </c>
      <c r="W2648" s="31">
        <f t="shared" si="1386"/>
        <v>0</v>
      </c>
      <c r="X2648" s="31">
        <f t="shared" si="1386"/>
        <v>0</v>
      </c>
      <c r="Y2648" s="31">
        <f t="shared" si="1386"/>
        <v>0</v>
      </c>
      <c r="Z2648" s="31">
        <f t="shared" ref="Z2648:Z2650" si="1388">SUM(M2648:Y2648)</f>
        <v>0</v>
      </c>
      <c r="AA2648" s="31">
        <f>D2648-Z2648</f>
        <v>0</v>
      </c>
      <c r="AB2648" s="54" t="e">
        <f>Z2648/D2648</f>
        <v>#DIV/0!</v>
      </c>
      <c r="AC2648" s="32"/>
    </row>
    <row r="2649" spans="1:29" s="33" customFormat="1" ht="27" customHeight="1" x14ac:dyDescent="0.25">
      <c r="A2649" s="36" t="s">
        <v>36</v>
      </c>
      <c r="B2649" s="31">
        <f t="shared" si="1387"/>
        <v>0</v>
      </c>
      <c r="C2649" s="31">
        <f t="shared" si="1386"/>
        <v>0</v>
      </c>
      <c r="D2649" s="31">
        <f t="shared" si="1386"/>
        <v>0</v>
      </c>
      <c r="E2649" s="31">
        <f t="shared" si="1386"/>
        <v>0</v>
      </c>
      <c r="F2649" s="31">
        <f t="shared" si="1386"/>
        <v>0</v>
      </c>
      <c r="G2649" s="31">
        <f t="shared" si="1386"/>
        <v>0</v>
      </c>
      <c r="H2649" s="31">
        <f t="shared" si="1386"/>
        <v>0</v>
      </c>
      <c r="I2649" s="31">
        <f t="shared" si="1386"/>
        <v>0</v>
      </c>
      <c r="J2649" s="31">
        <f t="shared" si="1386"/>
        <v>0</v>
      </c>
      <c r="K2649" s="31">
        <f t="shared" si="1386"/>
        <v>0</v>
      </c>
      <c r="L2649" s="31">
        <f t="shared" si="1386"/>
        <v>0</v>
      </c>
      <c r="M2649" s="31">
        <f t="shared" si="1386"/>
        <v>0</v>
      </c>
      <c r="N2649" s="31">
        <f t="shared" si="1386"/>
        <v>0</v>
      </c>
      <c r="O2649" s="31">
        <f t="shared" si="1386"/>
        <v>0</v>
      </c>
      <c r="P2649" s="31">
        <f t="shared" si="1386"/>
        <v>0</v>
      </c>
      <c r="Q2649" s="31">
        <f t="shared" si="1386"/>
        <v>0</v>
      </c>
      <c r="R2649" s="31">
        <f t="shared" si="1386"/>
        <v>0</v>
      </c>
      <c r="S2649" s="31">
        <f t="shared" si="1386"/>
        <v>0</v>
      </c>
      <c r="T2649" s="31">
        <f t="shared" si="1386"/>
        <v>0</v>
      </c>
      <c r="U2649" s="31">
        <f t="shared" si="1386"/>
        <v>0</v>
      </c>
      <c r="V2649" s="31">
        <f t="shared" si="1386"/>
        <v>0</v>
      </c>
      <c r="W2649" s="31">
        <f t="shared" si="1386"/>
        <v>0</v>
      </c>
      <c r="X2649" s="31">
        <f t="shared" si="1386"/>
        <v>0</v>
      </c>
      <c r="Y2649" s="31">
        <f t="shared" si="1386"/>
        <v>0</v>
      </c>
      <c r="Z2649" s="31">
        <f t="shared" si="1388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5">
      <c r="A2650" s="36" t="s">
        <v>37</v>
      </c>
      <c r="B2650" s="31">
        <f t="shared" si="1387"/>
        <v>0</v>
      </c>
      <c r="C2650" s="31">
        <f t="shared" si="1386"/>
        <v>0</v>
      </c>
      <c r="D2650" s="31">
        <f t="shared" si="1386"/>
        <v>0</v>
      </c>
      <c r="E2650" s="31">
        <f t="shared" si="1386"/>
        <v>0</v>
      </c>
      <c r="F2650" s="31">
        <f t="shared" si="1386"/>
        <v>0</v>
      </c>
      <c r="G2650" s="31">
        <f t="shared" si="1386"/>
        <v>0</v>
      </c>
      <c r="H2650" s="31">
        <f t="shared" si="1386"/>
        <v>0</v>
      </c>
      <c r="I2650" s="31">
        <f t="shared" si="1386"/>
        <v>0</v>
      </c>
      <c r="J2650" s="31">
        <f t="shared" si="1386"/>
        <v>0</v>
      </c>
      <c r="K2650" s="31">
        <f t="shared" si="1386"/>
        <v>0</v>
      </c>
      <c r="L2650" s="31">
        <f t="shared" si="1386"/>
        <v>0</v>
      </c>
      <c r="M2650" s="31">
        <f t="shared" si="1386"/>
        <v>0</v>
      </c>
      <c r="N2650" s="31">
        <f t="shared" si="1386"/>
        <v>0</v>
      </c>
      <c r="O2650" s="31">
        <f t="shared" si="1386"/>
        <v>0</v>
      </c>
      <c r="P2650" s="31">
        <f t="shared" si="1386"/>
        <v>0</v>
      </c>
      <c r="Q2650" s="31">
        <f t="shared" si="1386"/>
        <v>0</v>
      </c>
      <c r="R2650" s="31">
        <f t="shared" si="1386"/>
        <v>0</v>
      </c>
      <c r="S2650" s="31">
        <f t="shared" si="1386"/>
        <v>0</v>
      </c>
      <c r="T2650" s="31">
        <f t="shared" si="1386"/>
        <v>0</v>
      </c>
      <c r="U2650" s="31">
        <f t="shared" si="1386"/>
        <v>0</v>
      </c>
      <c r="V2650" s="31">
        <f t="shared" si="1386"/>
        <v>0</v>
      </c>
      <c r="W2650" s="31">
        <f t="shared" si="1386"/>
        <v>0</v>
      </c>
      <c r="X2650" s="31">
        <f t="shared" si="1386"/>
        <v>0</v>
      </c>
      <c r="Y2650" s="31">
        <f t="shared" si="1386"/>
        <v>0</v>
      </c>
      <c r="Z2650" s="31">
        <f t="shared" si="1388"/>
        <v>0</v>
      </c>
      <c r="AA2650" s="31">
        <f>D2650-Z2650</f>
        <v>0</v>
      </c>
      <c r="AB2650" s="37"/>
      <c r="AC2650" s="32"/>
    </row>
    <row r="2651" spans="1:29" s="33" customFormat="1" ht="18" hidden="1" customHeight="1" x14ac:dyDescent="0.25">
      <c r="A2651" s="38" t="s">
        <v>38</v>
      </c>
      <c r="B2651" s="39">
        <f t="shared" ref="B2651:AA2651" si="1389">SUM(B2647:B2650)</f>
        <v>67753445</v>
      </c>
      <c r="C2651" s="39">
        <f t="shared" si="1389"/>
        <v>0</v>
      </c>
      <c r="D2651" s="39">
        <f t="shared" si="1389"/>
        <v>67753445</v>
      </c>
      <c r="E2651" s="39">
        <f t="shared" si="1389"/>
        <v>2335103.7599999998</v>
      </c>
      <c r="F2651" s="39">
        <f t="shared" si="1389"/>
        <v>0</v>
      </c>
      <c r="G2651" s="39">
        <f t="shared" si="1389"/>
        <v>0</v>
      </c>
      <c r="H2651" s="39">
        <f t="shared" si="1389"/>
        <v>0</v>
      </c>
      <c r="I2651" s="39">
        <f t="shared" si="1389"/>
        <v>0</v>
      </c>
      <c r="J2651" s="39">
        <f t="shared" si="1389"/>
        <v>0</v>
      </c>
      <c r="K2651" s="39">
        <f t="shared" si="1389"/>
        <v>0</v>
      </c>
      <c r="L2651" s="39">
        <f t="shared" si="1389"/>
        <v>0</v>
      </c>
      <c r="M2651" s="39">
        <f t="shared" si="1389"/>
        <v>0</v>
      </c>
      <c r="N2651" s="39">
        <f t="shared" si="1389"/>
        <v>0</v>
      </c>
      <c r="O2651" s="39">
        <f t="shared" si="1389"/>
        <v>2196443.9499999997</v>
      </c>
      <c r="P2651" s="39">
        <f t="shared" si="1389"/>
        <v>138659.81</v>
      </c>
      <c r="Q2651" s="39">
        <f t="shared" si="1389"/>
        <v>0</v>
      </c>
      <c r="R2651" s="39">
        <f t="shared" si="1389"/>
        <v>0</v>
      </c>
      <c r="S2651" s="39">
        <f t="shared" si="1389"/>
        <v>0</v>
      </c>
      <c r="T2651" s="39">
        <f t="shared" si="1389"/>
        <v>0</v>
      </c>
      <c r="U2651" s="39">
        <f t="shared" si="1389"/>
        <v>0</v>
      </c>
      <c r="V2651" s="39">
        <f t="shared" si="1389"/>
        <v>0</v>
      </c>
      <c r="W2651" s="39">
        <f t="shared" si="1389"/>
        <v>0</v>
      </c>
      <c r="X2651" s="39">
        <f t="shared" si="1389"/>
        <v>0</v>
      </c>
      <c r="Y2651" s="39">
        <f t="shared" si="1389"/>
        <v>0</v>
      </c>
      <c r="Z2651" s="39">
        <f t="shared" si="1389"/>
        <v>2335103.7599999998</v>
      </c>
      <c r="AA2651" s="39">
        <f t="shared" si="1389"/>
        <v>65418341.240000002</v>
      </c>
      <c r="AB2651" s="40">
        <f>Z2651/D2651</f>
        <v>3.4464723675674346E-2</v>
      </c>
      <c r="AC2651" s="32"/>
    </row>
    <row r="2652" spans="1:29" s="33" customFormat="1" ht="18" hidden="1" customHeight="1" x14ac:dyDescent="0.25">
      <c r="A2652" s="41" t="s">
        <v>39</v>
      </c>
      <c r="B2652" s="31">
        <f t="shared" si="1387"/>
        <v>0</v>
      </c>
      <c r="C2652" s="31">
        <f t="shared" si="1386"/>
        <v>0</v>
      </c>
      <c r="D2652" s="31">
        <f t="shared" si="1386"/>
        <v>0</v>
      </c>
      <c r="E2652" s="31">
        <f t="shared" si="1386"/>
        <v>0</v>
      </c>
      <c r="F2652" s="31">
        <f t="shared" si="1386"/>
        <v>0</v>
      </c>
      <c r="G2652" s="31">
        <f t="shared" si="1386"/>
        <v>0</v>
      </c>
      <c r="H2652" s="31">
        <f t="shared" si="1386"/>
        <v>0</v>
      </c>
      <c r="I2652" s="31">
        <f t="shared" si="1386"/>
        <v>0</v>
      </c>
      <c r="J2652" s="31">
        <f t="shared" si="1386"/>
        <v>0</v>
      </c>
      <c r="K2652" s="31">
        <f t="shared" si="1386"/>
        <v>0</v>
      </c>
      <c r="L2652" s="31">
        <f t="shared" si="1386"/>
        <v>0</v>
      </c>
      <c r="M2652" s="31">
        <f t="shared" si="1386"/>
        <v>0</v>
      </c>
      <c r="N2652" s="31">
        <f t="shared" si="1386"/>
        <v>0</v>
      </c>
      <c r="O2652" s="31">
        <f t="shared" si="1386"/>
        <v>0</v>
      </c>
      <c r="P2652" s="31">
        <f t="shared" si="1386"/>
        <v>0</v>
      </c>
      <c r="Q2652" s="31">
        <f t="shared" si="1386"/>
        <v>0</v>
      </c>
      <c r="R2652" s="31">
        <f t="shared" si="1386"/>
        <v>0</v>
      </c>
      <c r="S2652" s="31">
        <f t="shared" si="1386"/>
        <v>0</v>
      </c>
      <c r="T2652" s="31">
        <f t="shared" si="1386"/>
        <v>0</v>
      </c>
      <c r="U2652" s="31">
        <f t="shared" si="1386"/>
        <v>0</v>
      </c>
      <c r="V2652" s="31">
        <f t="shared" si="1386"/>
        <v>0</v>
      </c>
      <c r="W2652" s="31">
        <f t="shared" si="1386"/>
        <v>0</v>
      </c>
      <c r="X2652" s="31">
        <f t="shared" si="1386"/>
        <v>0</v>
      </c>
      <c r="Y2652" s="31">
        <f t="shared" si="1386"/>
        <v>0</v>
      </c>
      <c r="Z2652" s="31">
        <f t="shared" ref="Z2652" si="1390">SUM(M2652:Y2652)</f>
        <v>0</v>
      </c>
      <c r="AA2652" s="31">
        <f>D2652-Z2652</f>
        <v>0</v>
      </c>
      <c r="AB2652" s="37"/>
      <c r="AC2652" s="32"/>
    </row>
    <row r="2653" spans="1:29" s="33" customFormat="1" ht="26.55" customHeight="1" x14ac:dyDescent="0.25">
      <c r="A2653" s="38" t="s">
        <v>40</v>
      </c>
      <c r="B2653" s="39">
        <f t="shared" ref="B2653:AA2653" si="1391">B2652+B2651</f>
        <v>67753445</v>
      </c>
      <c r="C2653" s="39">
        <f t="shared" si="1391"/>
        <v>0</v>
      </c>
      <c r="D2653" s="39">
        <f t="shared" si="1391"/>
        <v>67753445</v>
      </c>
      <c r="E2653" s="39">
        <f t="shared" si="1391"/>
        <v>2335103.7599999998</v>
      </c>
      <c r="F2653" s="39">
        <f t="shared" si="1391"/>
        <v>0</v>
      </c>
      <c r="G2653" s="39">
        <f t="shared" si="1391"/>
        <v>0</v>
      </c>
      <c r="H2653" s="39">
        <f t="shared" si="1391"/>
        <v>0</v>
      </c>
      <c r="I2653" s="39">
        <f t="shared" si="1391"/>
        <v>0</v>
      </c>
      <c r="J2653" s="39">
        <f t="shared" si="1391"/>
        <v>0</v>
      </c>
      <c r="K2653" s="39">
        <f t="shared" si="1391"/>
        <v>0</v>
      </c>
      <c r="L2653" s="39">
        <f t="shared" si="1391"/>
        <v>0</v>
      </c>
      <c r="M2653" s="39">
        <f t="shared" si="1391"/>
        <v>0</v>
      </c>
      <c r="N2653" s="39">
        <f t="shared" si="1391"/>
        <v>0</v>
      </c>
      <c r="O2653" s="39">
        <f t="shared" si="1391"/>
        <v>2196443.9499999997</v>
      </c>
      <c r="P2653" s="39">
        <f t="shared" si="1391"/>
        <v>138659.81</v>
      </c>
      <c r="Q2653" s="39">
        <f t="shared" si="1391"/>
        <v>0</v>
      </c>
      <c r="R2653" s="39">
        <f t="shared" si="1391"/>
        <v>0</v>
      </c>
      <c r="S2653" s="39">
        <f t="shared" si="1391"/>
        <v>0</v>
      </c>
      <c r="T2653" s="39">
        <f t="shared" si="1391"/>
        <v>0</v>
      </c>
      <c r="U2653" s="39">
        <f t="shared" si="1391"/>
        <v>0</v>
      </c>
      <c r="V2653" s="39">
        <f t="shared" si="1391"/>
        <v>0</v>
      </c>
      <c r="W2653" s="39">
        <f t="shared" si="1391"/>
        <v>0</v>
      </c>
      <c r="X2653" s="39">
        <f t="shared" si="1391"/>
        <v>0</v>
      </c>
      <c r="Y2653" s="39">
        <f t="shared" si="1391"/>
        <v>0</v>
      </c>
      <c r="Z2653" s="39">
        <f t="shared" si="1391"/>
        <v>2335103.7599999998</v>
      </c>
      <c r="AA2653" s="39">
        <f t="shared" si="1391"/>
        <v>65418341.240000002</v>
      </c>
      <c r="AB2653" s="40">
        <f>Z2653/D2653</f>
        <v>3.4464723675674346E-2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3">
      <c r="A2656" s="46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50000000000003" customHeight="1" x14ac:dyDescent="0.25">
      <c r="A2657" s="36" t="s">
        <v>34</v>
      </c>
      <c r="B2657" s="31">
        <f t="shared" ref="B2657:Y2660" si="1392">B2647+B2132</f>
        <v>67753445</v>
      </c>
      <c r="C2657" s="31">
        <f t="shared" si="1392"/>
        <v>0</v>
      </c>
      <c r="D2657" s="31">
        <f t="shared" si="1392"/>
        <v>67753445</v>
      </c>
      <c r="E2657" s="31">
        <f t="shared" si="1392"/>
        <v>2335103.7599999998</v>
      </c>
      <c r="F2657" s="31">
        <f t="shared" si="1392"/>
        <v>0</v>
      </c>
      <c r="G2657" s="31">
        <f t="shared" si="1392"/>
        <v>0</v>
      </c>
      <c r="H2657" s="31">
        <f t="shared" si="1392"/>
        <v>0</v>
      </c>
      <c r="I2657" s="31">
        <f t="shared" si="1392"/>
        <v>0</v>
      </c>
      <c r="J2657" s="31">
        <f t="shared" si="1392"/>
        <v>0</v>
      </c>
      <c r="K2657" s="31">
        <f t="shared" si="1392"/>
        <v>0</v>
      </c>
      <c r="L2657" s="31">
        <f t="shared" si="1392"/>
        <v>0</v>
      </c>
      <c r="M2657" s="31">
        <f t="shared" si="1392"/>
        <v>0</v>
      </c>
      <c r="N2657" s="31">
        <f t="shared" si="1392"/>
        <v>0</v>
      </c>
      <c r="O2657" s="31">
        <f t="shared" si="1392"/>
        <v>2196443.9499999997</v>
      </c>
      <c r="P2657" s="31">
        <f t="shared" si="1392"/>
        <v>138659.81</v>
      </c>
      <c r="Q2657" s="31">
        <f t="shared" si="1392"/>
        <v>0</v>
      </c>
      <c r="R2657" s="31">
        <f t="shared" si="1392"/>
        <v>0</v>
      </c>
      <c r="S2657" s="31">
        <f t="shared" si="1392"/>
        <v>0</v>
      </c>
      <c r="T2657" s="31">
        <f t="shared" si="1392"/>
        <v>0</v>
      </c>
      <c r="U2657" s="31">
        <f t="shared" si="1392"/>
        <v>0</v>
      </c>
      <c r="V2657" s="31">
        <f t="shared" si="1392"/>
        <v>0</v>
      </c>
      <c r="W2657" s="31">
        <f t="shared" si="1392"/>
        <v>0</v>
      </c>
      <c r="X2657" s="31">
        <f t="shared" si="1392"/>
        <v>0</v>
      </c>
      <c r="Y2657" s="31">
        <f t="shared" si="1392"/>
        <v>0</v>
      </c>
      <c r="Z2657" s="31">
        <f t="shared" ref="Z2657:Z2660" si="1393">SUM(M2657:Y2657)</f>
        <v>2335103.7599999998</v>
      </c>
      <c r="AA2657" s="31">
        <f>D2657-Z2657</f>
        <v>65418341.240000002</v>
      </c>
      <c r="AB2657" s="37">
        <f>Z2657/D2657</f>
        <v>3.4464723675674346E-2</v>
      </c>
      <c r="AC2657" s="32"/>
    </row>
    <row r="2658" spans="1:29" s="33" customFormat="1" ht="31.05" customHeight="1" x14ac:dyDescent="0.25">
      <c r="A2658" s="36" t="s">
        <v>35</v>
      </c>
      <c r="B2658" s="31">
        <f t="shared" si="1392"/>
        <v>57881343</v>
      </c>
      <c r="C2658" s="31">
        <f t="shared" si="1392"/>
        <v>0</v>
      </c>
      <c r="D2658" s="31">
        <f t="shared" si="1392"/>
        <v>57881343</v>
      </c>
      <c r="E2658" s="31">
        <f t="shared" si="1392"/>
        <v>57881343</v>
      </c>
      <c r="F2658" s="31">
        <f t="shared" si="1392"/>
        <v>0</v>
      </c>
      <c r="G2658" s="31">
        <f t="shared" si="1392"/>
        <v>0</v>
      </c>
      <c r="H2658" s="31">
        <f t="shared" si="1392"/>
        <v>0</v>
      </c>
      <c r="I2658" s="31">
        <f t="shared" si="1392"/>
        <v>0</v>
      </c>
      <c r="J2658" s="31">
        <f t="shared" si="1392"/>
        <v>0</v>
      </c>
      <c r="K2658" s="31">
        <f t="shared" si="1392"/>
        <v>0</v>
      </c>
      <c r="L2658" s="31">
        <f t="shared" si="1392"/>
        <v>0</v>
      </c>
      <c r="M2658" s="31">
        <f t="shared" si="1392"/>
        <v>0</v>
      </c>
      <c r="N2658" s="31">
        <f t="shared" si="1392"/>
        <v>0</v>
      </c>
      <c r="O2658" s="31">
        <f t="shared" si="1392"/>
        <v>57881343</v>
      </c>
      <c r="P2658" s="31">
        <f t="shared" si="1392"/>
        <v>0</v>
      </c>
      <c r="Q2658" s="31">
        <f t="shared" si="1392"/>
        <v>0</v>
      </c>
      <c r="R2658" s="31">
        <f t="shared" si="1392"/>
        <v>0</v>
      </c>
      <c r="S2658" s="31">
        <f t="shared" si="1392"/>
        <v>0</v>
      </c>
      <c r="T2658" s="31">
        <f t="shared" si="1392"/>
        <v>0</v>
      </c>
      <c r="U2658" s="31">
        <f t="shared" si="1392"/>
        <v>0</v>
      </c>
      <c r="V2658" s="31">
        <f t="shared" si="1392"/>
        <v>0</v>
      </c>
      <c r="W2658" s="31">
        <f t="shared" si="1392"/>
        <v>0</v>
      </c>
      <c r="X2658" s="31">
        <f t="shared" si="1392"/>
        <v>0</v>
      </c>
      <c r="Y2658" s="31">
        <f t="shared" si="1392"/>
        <v>0</v>
      </c>
      <c r="Z2658" s="31">
        <f t="shared" si="1393"/>
        <v>57881343</v>
      </c>
      <c r="AA2658" s="31">
        <f>D2658-Z2658</f>
        <v>0</v>
      </c>
      <c r="AB2658" s="37">
        <f>Z2658/D2658</f>
        <v>1</v>
      </c>
      <c r="AC2658" s="32"/>
    </row>
    <row r="2659" spans="1:29" s="33" customFormat="1" ht="31.05" customHeight="1" x14ac:dyDescent="0.25">
      <c r="A2659" s="36" t="s">
        <v>36</v>
      </c>
      <c r="B2659" s="31">
        <f t="shared" si="1392"/>
        <v>0</v>
      </c>
      <c r="C2659" s="31">
        <f t="shared" si="1392"/>
        <v>0</v>
      </c>
      <c r="D2659" s="31">
        <f t="shared" si="1392"/>
        <v>0</v>
      </c>
      <c r="E2659" s="31">
        <f t="shared" si="1392"/>
        <v>0</v>
      </c>
      <c r="F2659" s="31">
        <f t="shared" si="1392"/>
        <v>0</v>
      </c>
      <c r="G2659" s="31">
        <f t="shared" si="1392"/>
        <v>0</v>
      </c>
      <c r="H2659" s="31">
        <f t="shared" si="1392"/>
        <v>0</v>
      </c>
      <c r="I2659" s="31">
        <f t="shared" si="1392"/>
        <v>0</v>
      </c>
      <c r="J2659" s="31">
        <f t="shared" si="1392"/>
        <v>0</v>
      </c>
      <c r="K2659" s="31">
        <f t="shared" si="1392"/>
        <v>0</v>
      </c>
      <c r="L2659" s="31">
        <f t="shared" si="1392"/>
        <v>0</v>
      </c>
      <c r="M2659" s="31">
        <f t="shared" si="1392"/>
        <v>0</v>
      </c>
      <c r="N2659" s="31">
        <f t="shared" si="1392"/>
        <v>0</v>
      </c>
      <c r="O2659" s="31">
        <f t="shared" si="1392"/>
        <v>0</v>
      </c>
      <c r="P2659" s="31">
        <f t="shared" si="1392"/>
        <v>0</v>
      </c>
      <c r="Q2659" s="31">
        <f t="shared" si="1392"/>
        <v>0</v>
      </c>
      <c r="R2659" s="31">
        <f t="shared" si="1392"/>
        <v>0</v>
      </c>
      <c r="S2659" s="31">
        <f t="shared" si="1392"/>
        <v>0</v>
      </c>
      <c r="T2659" s="31">
        <f t="shared" si="1392"/>
        <v>0</v>
      </c>
      <c r="U2659" s="31">
        <f t="shared" si="1392"/>
        <v>0</v>
      </c>
      <c r="V2659" s="31">
        <f t="shared" si="1392"/>
        <v>0</v>
      </c>
      <c r="W2659" s="31">
        <f t="shared" si="1392"/>
        <v>0</v>
      </c>
      <c r="X2659" s="31">
        <f t="shared" si="1392"/>
        <v>0</v>
      </c>
      <c r="Y2659" s="31">
        <f t="shared" si="1392"/>
        <v>0</v>
      </c>
      <c r="Z2659" s="31">
        <f t="shared" si="1393"/>
        <v>0</v>
      </c>
      <c r="AA2659" s="31">
        <f>D2659-Z2659</f>
        <v>0</v>
      </c>
      <c r="AB2659" s="37"/>
      <c r="AC2659" s="32"/>
    </row>
    <row r="2660" spans="1:29" s="33" customFormat="1" ht="31.05" customHeight="1" x14ac:dyDescent="0.25">
      <c r="A2660" s="36" t="s">
        <v>37</v>
      </c>
      <c r="B2660" s="31">
        <f t="shared" si="1392"/>
        <v>0</v>
      </c>
      <c r="C2660" s="31">
        <f t="shared" si="1392"/>
        <v>0</v>
      </c>
      <c r="D2660" s="31">
        <f t="shared" si="1392"/>
        <v>0</v>
      </c>
      <c r="E2660" s="31">
        <f t="shared" si="1392"/>
        <v>0</v>
      </c>
      <c r="F2660" s="31">
        <f t="shared" si="1392"/>
        <v>0</v>
      </c>
      <c r="G2660" s="31">
        <f t="shared" si="1392"/>
        <v>0</v>
      </c>
      <c r="H2660" s="31">
        <f t="shared" si="1392"/>
        <v>0</v>
      </c>
      <c r="I2660" s="31">
        <f t="shared" si="1392"/>
        <v>0</v>
      </c>
      <c r="J2660" s="31">
        <f t="shared" si="1392"/>
        <v>0</v>
      </c>
      <c r="K2660" s="31">
        <f t="shared" si="1392"/>
        <v>0</v>
      </c>
      <c r="L2660" s="31">
        <f t="shared" si="1392"/>
        <v>0</v>
      </c>
      <c r="M2660" s="31">
        <f t="shared" si="1392"/>
        <v>0</v>
      </c>
      <c r="N2660" s="31">
        <f t="shared" si="1392"/>
        <v>0</v>
      </c>
      <c r="O2660" s="31">
        <f t="shared" si="1392"/>
        <v>0</v>
      </c>
      <c r="P2660" s="31">
        <f t="shared" si="1392"/>
        <v>0</v>
      </c>
      <c r="Q2660" s="31">
        <f t="shared" si="1392"/>
        <v>0</v>
      </c>
      <c r="R2660" s="31">
        <f t="shared" si="1392"/>
        <v>0</v>
      </c>
      <c r="S2660" s="31">
        <f t="shared" si="1392"/>
        <v>0</v>
      </c>
      <c r="T2660" s="31">
        <f t="shared" si="1392"/>
        <v>0</v>
      </c>
      <c r="U2660" s="31">
        <f t="shared" si="1392"/>
        <v>0</v>
      </c>
      <c r="V2660" s="31">
        <f t="shared" si="1392"/>
        <v>0</v>
      </c>
      <c r="W2660" s="31">
        <f t="shared" si="1392"/>
        <v>0</v>
      </c>
      <c r="X2660" s="31">
        <f t="shared" si="1392"/>
        <v>0</v>
      </c>
      <c r="Y2660" s="31">
        <f t="shared" si="1392"/>
        <v>0</v>
      </c>
      <c r="Z2660" s="31">
        <f t="shared" si="1393"/>
        <v>0</v>
      </c>
      <c r="AA2660" s="31">
        <f>D2660-Z2660</f>
        <v>0</v>
      </c>
      <c r="AB2660" s="37"/>
      <c r="AC2660" s="32"/>
    </row>
    <row r="2661" spans="1:29" s="33" customFormat="1" ht="23.4" customHeight="1" x14ac:dyDescent="0.25">
      <c r="A2661" s="38" t="s">
        <v>38</v>
      </c>
      <c r="B2661" s="39">
        <f t="shared" ref="B2661:C2661" si="1394">SUM(B2657:B2660)</f>
        <v>125634788</v>
      </c>
      <c r="C2661" s="39">
        <f t="shared" si="1394"/>
        <v>0</v>
      </c>
      <c r="D2661" s="39">
        <f>SUM(D2657:D2660)</f>
        <v>125634788</v>
      </c>
      <c r="E2661" s="39">
        <f t="shared" ref="E2661:AA2661" si="1395">SUM(E2657:E2660)</f>
        <v>60216446.759999998</v>
      </c>
      <c r="F2661" s="39">
        <f t="shared" si="1395"/>
        <v>0</v>
      </c>
      <c r="G2661" s="39">
        <f t="shared" si="1395"/>
        <v>0</v>
      </c>
      <c r="H2661" s="39">
        <f t="shared" si="1395"/>
        <v>0</v>
      </c>
      <c r="I2661" s="39">
        <f t="shared" si="1395"/>
        <v>0</v>
      </c>
      <c r="J2661" s="39">
        <f t="shared" si="1395"/>
        <v>0</v>
      </c>
      <c r="K2661" s="39">
        <f t="shared" si="1395"/>
        <v>0</v>
      </c>
      <c r="L2661" s="39">
        <f t="shared" si="1395"/>
        <v>0</v>
      </c>
      <c r="M2661" s="39">
        <f t="shared" si="1395"/>
        <v>0</v>
      </c>
      <c r="N2661" s="39">
        <f t="shared" si="1395"/>
        <v>0</v>
      </c>
      <c r="O2661" s="39">
        <f t="shared" si="1395"/>
        <v>60077786.950000003</v>
      </c>
      <c r="P2661" s="39">
        <f t="shared" si="1395"/>
        <v>138659.81</v>
      </c>
      <c r="Q2661" s="39">
        <f t="shared" si="1395"/>
        <v>0</v>
      </c>
      <c r="R2661" s="39">
        <f t="shared" si="1395"/>
        <v>0</v>
      </c>
      <c r="S2661" s="39">
        <f t="shared" si="1395"/>
        <v>0</v>
      </c>
      <c r="T2661" s="39">
        <f t="shared" si="1395"/>
        <v>0</v>
      </c>
      <c r="U2661" s="39">
        <f t="shared" si="1395"/>
        <v>0</v>
      </c>
      <c r="V2661" s="39">
        <f t="shared" si="1395"/>
        <v>0</v>
      </c>
      <c r="W2661" s="39">
        <f t="shared" si="1395"/>
        <v>0</v>
      </c>
      <c r="X2661" s="39">
        <f t="shared" si="1395"/>
        <v>0</v>
      </c>
      <c r="Y2661" s="39">
        <f t="shared" si="1395"/>
        <v>0</v>
      </c>
      <c r="Z2661" s="39">
        <f t="shared" si="1395"/>
        <v>60216446.759999998</v>
      </c>
      <c r="AA2661" s="39">
        <f t="shared" si="1395"/>
        <v>65418341.240000002</v>
      </c>
      <c r="AB2661" s="40">
        <f>Z2661/D2661</f>
        <v>0.47929755538728652</v>
      </c>
      <c r="AC2661" s="32"/>
    </row>
    <row r="2662" spans="1:29" s="33" customFormat="1" ht="26.55" customHeight="1" x14ac:dyDescent="0.25">
      <c r="A2662" s="41" t="s">
        <v>39</v>
      </c>
      <c r="B2662" s="31">
        <f t="shared" ref="B2662:Y2662" si="1396">B2652+B2137</f>
        <v>6678000</v>
      </c>
      <c r="C2662" s="31">
        <f t="shared" si="1396"/>
        <v>0</v>
      </c>
      <c r="D2662" s="31">
        <f t="shared" si="1396"/>
        <v>6678000</v>
      </c>
      <c r="E2662" s="31">
        <f t="shared" si="1396"/>
        <v>0</v>
      </c>
      <c r="F2662" s="31">
        <f t="shared" si="1396"/>
        <v>0</v>
      </c>
      <c r="G2662" s="31">
        <f t="shared" si="1396"/>
        <v>0</v>
      </c>
      <c r="H2662" s="31">
        <f t="shared" si="1396"/>
        <v>0</v>
      </c>
      <c r="I2662" s="31">
        <f t="shared" si="1396"/>
        <v>0</v>
      </c>
      <c r="J2662" s="31">
        <f t="shared" si="1396"/>
        <v>0</v>
      </c>
      <c r="K2662" s="31">
        <f t="shared" si="1396"/>
        <v>0</v>
      </c>
      <c r="L2662" s="31">
        <f t="shared" si="1396"/>
        <v>0</v>
      </c>
      <c r="M2662" s="31">
        <f t="shared" si="1396"/>
        <v>0</v>
      </c>
      <c r="N2662" s="31">
        <f t="shared" si="1396"/>
        <v>0</v>
      </c>
      <c r="O2662" s="31">
        <f t="shared" si="1396"/>
        <v>0</v>
      </c>
      <c r="P2662" s="31">
        <f t="shared" si="1396"/>
        <v>0</v>
      </c>
      <c r="Q2662" s="31">
        <f t="shared" si="1396"/>
        <v>0</v>
      </c>
      <c r="R2662" s="31">
        <f t="shared" si="1396"/>
        <v>0</v>
      </c>
      <c r="S2662" s="31">
        <f t="shared" si="1396"/>
        <v>0</v>
      </c>
      <c r="T2662" s="31">
        <f t="shared" si="1396"/>
        <v>0</v>
      </c>
      <c r="U2662" s="31">
        <f t="shared" si="1396"/>
        <v>0</v>
      </c>
      <c r="V2662" s="31">
        <f t="shared" si="1396"/>
        <v>0</v>
      </c>
      <c r="W2662" s="31">
        <f t="shared" si="1396"/>
        <v>0</v>
      </c>
      <c r="X2662" s="31">
        <f t="shared" si="1396"/>
        <v>0</v>
      </c>
      <c r="Y2662" s="31">
        <f t="shared" si="1396"/>
        <v>0</v>
      </c>
      <c r="Z2662" s="31">
        <f t="shared" ref="Z2662" si="1397">SUM(M2662:Y2662)</f>
        <v>0</v>
      </c>
      <c r="AA2662" s="31">
        <f>D2662-Z2662</f>
        <v>6678000</v>
      </c>
      <c r="AB2662" s="37"/>
      <c r="AC2662" s="32"/>
    </row>
    <row r="2663" spans="1:29" s="33" customFormat="1" ht="31.05" customHeight="1" x14ac:dyDescent="0.25">
      <c r="A2663" s="38" t="s">
        <v>40</v>
      </c>
      <c r="B2663" s="39">
        <f t="shared" ref="B2663:C2663" si="1398">B2662+B2661</f>
        <v>132312788</v>
      </c>
      <c r="C2663" s="39">
        <f t="shared" si="1398"/>
        <v>0</v>
      </c>
      <c r="D2663" s="39">
        <f>D2662+D2661</f>
        <v>132312788</v>
      </c>
      <c r="E2663" s="39">
        <f t="shared" ref="E2663:AA2663" si="1399">E2662+E2661</f>
        <v>60216446.759999998</v>
      </c>
      <c r="F2663" s="39">
        <f t="shared" si="1399"/>
        <v>0</v>
      </c>
      <c r="G2663" s="39">
        <f t="shared" si="1399"/>
        <v>0</v>
      </c>
      <c r="H2663" s="39">
        <f t="shared" si="1399"/>
        <v>0</v>
      </c>
      <c r="I2663" s="39">
        <f t="shared" si="1399"/>
        <v>0</v>
      </c>
      <c r="J2663" s="39">
        <f t="shared" si="1399"/>
        <v>0</v>
      </c>
      <c r="K2663" s="39">
        <f t="shared" si="1399"/>
        <v>0</v>
      </c>
      <c r="L2663" s="39">
        <f t="shared" si="1399"/>
        <v>0</v>
      </c>
      <c r="M2663" s="39">
        <f t="shared" si="1399"/>
        <v>0</v>
      </c>
      <c r="N2663" s="39">
        <f t="shared" si="1399"/>
        <v>0</v>
      </c>
      <c r="O2663" s="39">
        <f t="shared" si="1399"/>
        <v>60077786.950000003</v>
      </c>
      <c r="P2663" s="39">
        <f t="shared" si="1399"/>
        <v>138659.81</v>
      </c>
      <c r="Q2663" s="39">
        <f t="shared" si="1399"/>
        <v>0</v>
      </c>
      <c r="R2663" s="39">
        <f t="shared" si="1399"/>
        <v>0</v>
      </c>
      <c r="S2663" s="39">
        <f t="shared" si="1399"/>
        <v>0</v>
      </c>
      <c r="T2663" s="39">
        <f t="shared" si="1399"/>
        <v>0</v>
      </c>
      <c r="U2663" s="39">
        <f t="shared" si="1399"/>
        <v>0</v>
      </c>
      <c r="V2663" s="39">
        <f t="shared" si="1399"/>
        <v>0</v>
      </c>
      <c r="W2663" s="39">
        <f t="shared" si="1399"/>
        <v>0</v>
      </c>
      <c r="X2663" s="39">
        <f t="shared" si="1399"/>
        <v>0</v>
      </c>
      <c r="Y2663" s="39">
        <f t="shared" si="1399"/>
        <v>0</v>
      </c>
      <c r="Z2663" s="39">
        <f t="shared" si="1399"/>
        <v>60216446.759999998</v>
      </c>
      <c r="AA2663" s="39">
        <f t="shared" si="1399"/>
        <v>72096341.24000001</v>
      </c>
      <c r="AB2663" s="40">
        <f>Z2663/D2663</f>
        <v>0.45510677894566015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5" customHeight="1" x14ac:dyDescent="0.3">
      <c r="A2666" s="46" t="s">
        <v>149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5">
      <c r="A2667" s="36" t="s">
        <v>34</v>
      </c>
      <c r="B2667" s="31">
        <f t="shared" ref="B2667:Y2670" si="1400">B2657+B2080</f>
        <v>6632706445</v>
      </c>
      <c r="C2667" s="31">
        <f t="shared" si="1400"/>
        <v>-1.4551915228366852E-11</v>
      </c>
      <c r="D2667" s="31">
        <f t="shared" si="1400"/>
        <v>6632706445</v>
      </c>
      <c r="E2667" s="31">
        <f t="shared" si="1400"/>
        <v>1398322967.6899998</v>
      </c>
      <c r="F2667" s="31">
        <f t="shared" si="1400"/>
        <v>0</v>
      </c>
      <c r="G2667" s="31">
        <f t="shared" si="1400"/>
        <v>0</v>
      </c>
      <c r="H2667" s="31">
        <f t="shared" si="1400"/>
        <v>0</v>
      </c>
      <c r="I2667" s="31">
        <f t="shared" si="1400"/>
        <v>826424403.84000003</v>
      </c>
      <c r="J2667" s="31">
        <f t="shared" si="1400"/>
        <v>0</v>
      </c>
      <c r="K2667" s="31">
        <f t="shared" si="1400"/>
        <v>0</v>
      </c>
      <c r="L2667" s="31">
        <f t="shared" si="1400"/>
        <v>0</v>
      </c>
      <c r="M2667" s="31">
        <f t="shared" si="1400"/>
        <v>826424403.84000003</v>
      </c>
      <c r="N2667" s="31">
        <f t="shared" si="1400"/>
        <v>170056353.14000002</v>
      </c>
      <c r="O2667" s="31">
        <f t="shared" si="1400"/>
        <v>173986998.68000001</v>
      </c>
      <c r="P2667" s="31">
        <f t="shared" si="1400"/>
        <v>227855212.02999997</v>
      </c>
      <c r="Q2667" s="31">
        <f t="shared" si="1400"/>
        <v>0</v>
      </c>
      <c r="R2667" s="31">
        <f t="shared" si="1400"/>
        <v>0</v>
      </c>
      <c r="S2667" s="31">
        <f t="shared" si="1400"/>
        <v>0</v>
      </c>
      <c r="T2667" s="31">
        <f t="shared" si="1400"/>
        <v>0</v>
      </c>
      <c r="U2667" s="31">
        <f t="shared" si="1400"/>
        <v>0</v>
      </c>
      <c r="V2667" s="31">
        <f t="shared" si="1400"/>
        <v>0</v>
      </c>
      <c r="W2667" s="31">
        <f t="shared" si="1400"/>
        <v>0</v>
      </c>
      <c r="X2667" s="31">
        <f t="shared" si="1400"/>
        <v>0</v>
      </c>
      <c r="Y2667" s="31">
        <f t="shared" si="1400"/>
        <v>0</v>
      </c>
      <c r="Z2667" s="31">
        <f>SUM(M2667:Y2667)</f>
        <v>1398322967.6900001</v>
      </c>
      <c r="AA2667" s="31">
        <f>D2667-Z2667</f>
        <v>5234383477.3099995</v>
      </c>
      <c r="AB2667" s="37">
        <f t="shared" ref="AB2667:AB2673" si="1401">Z2667/D2667</f>
        <v>0.21082238137406367</v>
      </c>
      <c r="AC2667" s="32"/>
    </row>
    <row r="2668" spans="1:29" s="33" customFormat="1" ht="27.45" customHeight="1" x14ac:dyDescent="0.25">
      <c r="A2668" s="36" t="s">
        <v>35</v>
      </c>
      <c r="B2668" s="31">
        <f t="shared" si="1400"/>
        <v>147369273343</v>
      </c>
      <c r="C2668" s="31">
        <f t="shared" si="1400"/>
        <v>-7.3328010330442339E-9</v>
      </c>
      <c r="D2668" s="31">
        <f t="shared" si="1400"/>
        <v>147369273343</v>
      </c>
      <c r="E2668" s="31">
        <f t="shared" si="1400"/>
        <v>13706208812.000002</v>
      </c>
      <c r="F2668" s="31">
        <f t="shared" si="1400"/>
        <v>0</v>
      </c>
      <c r="G2668" s="31">
        <f t="shared" si="1400"/>
        <v>0</v>
      </c>
      <c r="H2668" s="31">
        <f t="shared" si="1400"/>
        <v>0</v>
      </c>
      <c r="I2668" s="31">
        <f t="shared" si="1400"/>
        <v>1455166487.0000002</v>
      </c>
      <c r="J2668" s="31">
        <f t="shared" si="1400"/>
        <v>0</v>
      </c>
      <c r="K2668" s="31">
        <f t="shared" si="1400"/>
        <v>0</v>
      </c>
      <c r="L2668" s="31">
        <f t="shared" si="1400"/>
        <v>0</v>
      </c>
      <c r="M2668" s="31">
        <f t="shared" si="1400"/>
        <v>1455166487.0000002</v>
      </c>
      <c r="N2668" s="31">
        <f t="shared" si="1400"/>
        <v>464626990.80000007</v>
      </c>
      <c r="O2668" s="31">
        <f t="shared" si="1400"/>
        <v>7385903053.3900003</v>
      </c>
      <c r="P2668" s="31">
        <f t="shared" si="1400"/>
        <v>4400512280.8100004</v>
      </c>
      <c r="Q2668" s="31">
        <f t="shared" si="1400"/>
        <v>0</v>
      </c>
      <c r="R2668" s="31">
        <f t="shared" si="1400"/>
        <v>0</v>
      </c>
      <c r="S2668" s="31">
        <f t="shared" si="1400"/>
        <v>0</v>
      </c>
      <c r="T2668" s="31">
        <f t="shared" si="1400"/>
        <v>0</v>
      </c>
      <c r="U2668" s="31">
        <f t="shared" si="1400"/>
        <v>0</v>
      </c>
      <c r="V2668" s="31">
        <f t="shared" si="1400"/>
        <v>0</v>
      </c>
      <c r="W2668" s="31">
        <f t="shared" si="1400"/>
        <v>0</v>
      </c>
      <c r="X2668" s="31">
        <f t="shared" si="1400"/>
        <v>0</v>
      </c>
      <c r="Y2668" s="31">
        <f t="shared" si="1400"/>
        <v>0</v>
      </c>
      <c r="Z2668" s="31">
        <f t="shared" ref="Z2668:Z2670" si="1402">SUM(M2668:Y2668)</f>
        <v>13706208812</v>
      </c>
      <c r="AA2668" s="31">
        <f>D2668-Z2668</f>
        <v>133663064531</v>
      </c>
      <c r="AB2668" s="37">
        <f t="shared" si="1401"/>
        <v>9.3005879048470186E-2</v>
      </c>
      <c r="AC2668" s="32"/>
    </row>
    <row r="2669" spans="1:29" s="33" customFormat="1" ht="27.45" customHeight="1" x14ac:dyDescent="0.25">
      <c r="A2669" s="36" t="s">
        <v>36</v>
      </c>
      <c r="B2669" s="31">
        <f t="shared" si="1400"/>
        <v>509561000</v>
      </c>
      <c r="C2669" s="31">
        <f t="shared" si="1400"/>
        <v>0</v>
      </c>
      <c r="D2669" s="31">
        <f t="shared" si="1400"/>
        <v>509561000</v>
      </c>
      <c r="E2669" s="31">
        <f t="shared" si="1400"/>
        <v>784080</v>
      </c>
      <c r="F2669" s="31">
        <f t="shared" si="1400"/>
        <v>0</v>
      </c>
      <c r="G2669" s="31">
        <f t="shared" si="1400"/>
        <v>0</v>
      </c>
      <c r="H2669" s="31">
        <f t="shared" si="1400"/>
        <v>0</v>
      </c>
      <c r="I2669" s="31">
        <f t="shared" si="1400"/>
        <v>0</v>
      </c>
      <c r="J2669" s="31">
        <f t="shared" si="1400"/>
        <v>0</v>
      </c>
      <c r="K2669" s="31">
        <f t="shared" si="1400"/>
        <v>0</v>
      </c>
      <c r="L2669" s="31">
        <f t="shared" si="1400"/>
        <v>0</v>
      </c>
      <c r="M2669" s="31">
        <f t="shared" si="1400"/>
        <v>0</v>
      </c>
      <c r="N2669" s="31">
        <f t="shared" si="1400"/>
        <v>0</v>
      </c>
      <c r="O2669" s="31">
        <f t="shared" si="1400"/>
        <v>784080</v>
      </c>
      <c r="P2669" s="31">
        <f t="shared" si="1400"/>
        <v>0</v>
      </c>
      <c r="Q2669" s="31">
        <f t="shared" si="1400"/>
        <v>0</v>
      </c>
      <c r="R2669" s="31">
        <f t="shared" si="1400"/>
        <v>0</v>
      </c>
      <c r="S2669" s="31">
        <f t="shared" si="1400"/>
        <v>0</v>
      </c>
      <c r="T2669" s="31">
        <f t="shared" si="1400"/>
        <v>0</v>
      </c>
      <c r="U2669" s="31">
        <f t="shared" si="1400"/>
        <v>0</v>
      </c>
      <c r="V2669" s="31">
        <f t="shared" si="1400"/>
        <v>0</v>
      </c>
      <c r="W2669" s="31">
        <f t="shared" si="1400"/>
        <v>0</v>
      </c>
      <c r="X2669" s="31">
        <f t="shared" si="1400"/>
        <v>0</v>
      </c>
      <c r="Y2669" s="31">
        <f t="shared" si="1400"/>
        <v>0</v>
      </c>
      <c r="Z2669" s="31">
        <f t="shared" si="1402"/>
        <v>784080</v>
      </c>
      <c r="AA2669" s="31">
        <f>D2669-Z2669</f>
        <v>508776920</v>
      </c>
      <c r="AB2669" s="37">
        <f t="shared" si="1401"/>
        <v>1.5387362847627663E-3</v>
      </c>
      <c r="AC2669" s="32"/>
    </row>
    <row r="2670" spans="1:29" s="33" customFormat="1" ht="27.45" customHeight="1" x14ac:dyDescent="0.25">
      <c r="A2670" s="36" t="s">
        <v>37</v>
      </c>
      <c r="B2670" s="31">
        <f t="shared" si="1400"/>
        <v>217807000</v>
      </c>
      <c r="C2670" s="31">
        <f t="shared" si="1400"/>
        <v>0</v>
      </c>
      <c r="D2670" s="31">
        <f t="shared" si="1400"/>
        <v>217807000</v>
      </c>
      <c r="E2670" s="31">
        <f t="shared" si="1400"/>
        <v>2574413</v>
      </c>
      <c r="F2670" s="31">
        <f t="shared" si="1400"/>
        <v>0</v>
      </c>
      <c r="G2670" s="31">
        <f t="shared" si="1400"/>
        <v>0</v>
      </c>
      <c r="H2670" s="31">
        <f t="shared" si="1400"/>
        <v>0</v>
      </c>
      <c r="I2670" s="31">
        <f t="shared" si="1400"/>
        <v>1853063</v>
      </c>
      <c r="J2670" s="31">
        <f t="shared" si="1400"/>
        <v>0</v>
      </c>
      <c r="K2670" s="31">
        <f t="shared" si="1400"/>
        <v>0</v>
      </c>
      <c r="L2670" s="31">
        <f t="shared" si="1400"/>
        <v>0</v>
      </c>
      <c r="M2670" s="31">
        <f t="shared" si="1400"/>
        <v>1853063</v>
      </c>
      <c r="N2670" s="31">
        <f t="shared" si="1400"/>
        <v>0</v>
      </c>
      <c r="O2670" s="31">
        <f t="shared" si="1400"/>
        <v>0</v>
      </c>
      <c r="P2670" s="31">
        <f t="shared" si="1400"/>
        <v>721350</v>
      </c>
      <c r="Q2670" s="31">
        <f t="shared" si="1400"/>
        <v>0</v>
      </c>
      <c r="R2670" s="31">
        <f t="shared" si="1400"/>
        <v>0</v>
      </c>
      <c r="S2670" s="31">
        <f t="shared" si="1400"/>
        <v>0</v>
      </c>
      <c r="T2670" s="31">
        <f t="shared" si="1400"/>
        <v>0</v>
      </c>
      <c r="U2670" s="31">
        <f t="shared" si="1400"/>
        <v>0</v>
      </c>
      <c r="V2670" s="31">
        <f t="shared" si="1400"/>
        <v>0</v>
      </c>
      <c r="W2670" s="31">
        <f t="shared" si="1400"/>
        <v>0</v>
      </c>
      <c r="X2670" s="31">
        <f t="shared" si="1400"/>
        <v>0</v>
      </c>
      <c r="Y2670" s="31">
        <f t="shared" si="1400"/>
        <v>0</v>
      </c>
      <c r="Z2670" s="31">
        <f t="shared" si="1402"/>
        <v>2574413</v>
      </c>
      <c r="AA2670" s="31">
        <f>D2670-Z2670</f>
        <v>215232587</v>
      </c>
      <c r="AB2670" s="37">
        <f t="shared" si="1401"/>
        <v>1.1819698173153296E-2</v>
      </c>
      <c r="AC2670" s="32"/>
    </row>
    <row r="2671" spans="1:29" s="33" customFormat="1" ht="34.950000000000003" customHeight="1" x14ac:dyDescent="0.25">
      <c r="A2671" s="38" t="s">
        <v>38</v>
      </c>
      <c r="B2671" s="39">
        <f t="shared" ref="B2671:C2671" si="1403">SUM(B2667:B2670)</f>
        <v>154729347788</v>
      </c>
      <c r="C2671" s="39">
        <f t="shared" si="1403"/>
        <v>-7.3473529482726008E-9</v>
      </c>
      <c r="D2671" s="39">
        <f>SUM(D2667:D2670)</f>
        <v>154729347788</v>
      </c>
      <c r="E2671" s="39">
        <f t="shared" ref="E2671:AA2671" si="1404">SUM(E2667:E2670)</f>
        <v>15107890272.690002</v>
      </c>
      <c r="F2671" s="39">
        <f t="shared" si="1404"/>
        <v>0</v>
      </c>
      <c r="G2671" s="39">
        <f t="shared" si="1404"/>
        <v>0</v>
      </c>
      <c r="H2671" s="39">
        <f t="shared" si="1404"/>
        <v>0</v>
      </c>
      <c r="I2671" s="39">
        <f t="shared" si="1404"/>
        <v>2283443953.8400002</v>
      </c>
      <c r="J2671" s="39">
        <f t="shared" si="1404"/>
        <v>0</v>
      </c>
      <c r="K2671" s="39">
        <f t="shared" si="1404"/>
        <v>0</v>
      </c>
      <c r="L2671" s="39">
        <f t="shared" si="1404"/>
        <v>0</v>
      </c>
      <c r="M2671" s="39">
        <f t="shared" si="1404"/>
        <v>2283443953.8400002</v>
      </c>
      <c r="N2671" s="39">
        <f t="shared" si="1404"/>
        <v>634683343.94000006</v>
      </c>
      <c r="O2671" s="39">
        <f t="shared" si="1404"/>
        <v>7560674132.0700006</v>
      </c>
      <c r="P2671" s="39">
        <f t="shared" si="1404"/>
        <v>4629088842.8400002</v>
      </c>
      <c r="Q2671" s="39">
        <f t="shared" si="1404"/>
        <v>0</v>
      </c>
      <c r="R2671" s="39">
        <f t="shared" si="1404"/>
        <v>0</v>
      </c>
      <c r="S2671" s="39">
        <f t="shared" si="1404"/>
        <v>0</v>
      </c>
      <c r="T2671" s="39">
        <f t="shared" si="1404"/>
        <v>0</v>
      </c>
      <c r="U2671" s="39">
        <f t="shared" si="1404"/>
        <v>0</v>
      </c>
      <c r="V2671" s="39">
        <f t="shared" si="1404"/>
        <v>0</v>
      </c>
      <c r="W2671" s="39">
        <f t="shared" si="1404"/>
        <v>0</v>
      </c>
      <c r="X2671" s="39">
        <f t="shared" si="1404"/>
        <v>0</v>
      </c>
      <c r="Y2671" s="39">
        <f t="shared" si="1404"/>
        <v>0</v>
      </c>
      <c r="Z2671" s="39">
        <f t="shared" si="1404"/>
        <v>15107890272.690001</v>
      </c>
      <c r="AA2671" s="39">
        <f t="shared" si="1404"/>
        <v>139621457515.31</v>
      </c>
      <c r="AB2671" s="40">
        <f t="shared" si="1401"/>
        <v>9.7640754573526931E-2</v>
      </c>
      <c r="AC2671" s="32"/>
    </row>
    <row r="2672" spans="1:29" s="33" customFormat="1" ht="36.450000000000003" customHeight="1" x14ac:dyDescent="0.25">
      <c r="A2672" s="41" t="s">
        <v>39</v>
      </c>
      <c r="B2672" s="31">
        <f t="shared" ref="B2672:Y2672" si="1405">B2662+B2085</f>
        <v>132497000</v>
      </c>
      <c r="C2672" s="31">
        <f t="shared" si="1405"/>
        <v>0</v>
      </c>
      <c r="D2672" s="31">
        <f t="shared" si="1405"/>
        <v>132497000</v>
      </c>
      <c r="E2672" s="31">
        <f t="shared" si="1405"/>
        <v>27303971</v>
      </c>
      <c r="F2672" s="31">
        <f t="shared" si="1405"/>
        <v>0</v>
      </c>
      <c r="G2672" s="31">
        <f t="shared" si="1405"/>
        <v>0</v>
      </c>
      <c r="H2672" s="31">
        <f t="shared" si="1405"/>
        <v>0</v>
      </c>
      <c r="I2672" s="31">
        <f t="shared" si="1405"/>
        <v>0</v>
      </c>
      <c r="J2672" s="31">
        <f t="shared" si="1405"/>
        <v>0</v>
      </c>
      <c r="K2672" s="31">
        <f t="shared" si="1405"/>
        <v>0</v>
      </c>
      <c r="L2672" s="31">
        <f t="shared" si="1405"/>
        <v>0</v>
      </c>
      <c r="M2672" s="31">
        <f t="shared" si="1405"/>
        <v>0</v>
      </c>
      <c r="N2672" s="31">
        <f t="shared" si="1405"/>
        <v>4086749.63</v>
      </c>
      <c r="O2672" s="31">
        <f t="shared" si="1405"/>
        <v>13212705.630000001</v>
      </c>
      <c r="P2672" s="31">
        <f t="shared" si="1405"/>
        <v>10004515.74</v>
      </c>
      <c r="Q2672" s="31">
        <f t="shared" si="1405"/>
        <v>0</v>
      </c>
      <c r="R2672" s="31">
        <f t="shared" si="1405"/>
        <v>0</v>
      </c>
      <c r="S2672" s="31">
        <f t="shared" si="1405"/>
        <v>0</v>
      </c>
      <c r="T2672" s="31">
        <f t="shared" si="1405"/>
        <v>0</v>
      </c>
      <c r="U2672" s="31">
        <f t="shared" si="1405"/>
        <v>0</v>
      </c>
      <c r="V2672" s="31">
        <f t="shared" si="1405"/>
        <v>0</v>
      </c>
      <c r="W2672" s="31">
        <f t="shared" si="1405"/>
        <v>0</v>
      </c>
      <c r="X2672" s="31">
        <f t="shared" si="1405"/>
        <v>0</v>
      </c>
      <c r="Y2672" s="31">
        <f t="shared" si="1405"/>
        <v>0</v>
      </c>
      <c r="Z2672" s="31">
        <f t="shared" ref="Z2672" si="1406">SUM(M2672:Y2672)</f>
        <v>27303971</v>
      </c>
      <c r="AA2672" s="31">
        <f>D2672-Z2672</f>
        <v>105193029</v>
      </c>
      <c r="AB2672" s="37">
        <f t="shared" si="1401"/>
        <v>0.20607237144991963</v>
      </c>
      <c r="AC2672" s="32"/>
    </row>
    <row r="2673" spans="1:29" s="33" customFormat="1" ht="37.049999999999997" customHeight="1" thickBot="1" x14ac:dyDescent="0.3">
      <c r="A2673" s="76" t="s">
        <v>150</v>
      </c>
      <c r="B2673" s="77">
        <f t="shared" ref="B2673:C2673" si="1407">B2672+B2671</f>
        <v>154861844788</v>
      </c>
      <c r="C2673" s="77">
        <f t="shared" si="1407"/>
        <v>-7.3473529482726008E-9</v>
      </c>
      <c r="D2673" s="77">
        <f>D2672+D2671</f>
        <v>154861844788</v>
      </c>
      <c r="E2673" s="77">
        <f t="shared" ref="E2673:AA2673" si="1408">E2672+E2671</f>
        <v>15135194243.690002</v>
      </c>
      <c r="F2673" s="77">
        <f t="shared" si="1408"/>
        <v>0</v>
      </c>
      <c r="G2673" s="77">
        <f t="shared" si="1408"/>
        <v>0</v>
      </c>
      <c r="H2673" s="77">
        <f t="shared" si="1408"/>
        <v>0</v>
      </c>
      <c r="I2673" s="77">
        <f t="shared" si="1408"/>
        <v>2283443953.8400002</v>
      </c>
      <c r="J2673" s="77">
        <f t="shared" si="1408"/>
        <v>0</v>
      </c>
      <c r="K2673" s="77">
        <f t="shared" si="1408"/>
        <v>0</v>
      </c>
      <c r="L2673" s="77">
        <f t="shared" si="1408"/>
        <v>0</v>
      </c>
      <c r="M2673" s="77">
        <f t="shared" si="1408"/>
        <v>2283443953.8400002</v>
      </c>
      <c r="N2673" s="77">
        <f t="shared" si="1408"/>
        <v>638770093.57000005</v>
      </c>
      <c r="O2673" s="77">
        <f t="shared" si="1408"/>
        <v>7573886837.7000008</v>
      </c>
      <c r="P2673" s="77">
        <f t="shared" si="1408"/>
        <v>4639093358.5799999</v>
      </c>
      <c r="Q2673" s="77">
        <f t="shared" si="1408"/>
        <v>0</v>
      </c>
      <c r="R2673" s="77">
        <f t="shared" si="1408"/>
        <v>0</v>
      </c>
      <c r="S2673" s="77">
        <f t="shared" si="1408"/>
        <v>0</v>
      </c>
      <c r="T2673" s="77">
        <f t="shared" si="1408"/>
        <v>0</v>
      </c>
      <c r="U2673" s="77">
        <f t="shared" si="1408"/>
        <v>0</v>
      </c>
      <c r="V2673" s="77">
        <f t="shared" si="1408"/>
        <v>0</v>
      </c>
      <c r="W2673" s="77">
        <f t="shared" si="1408"/>
        <v>0</v>
      </c>
      <c r="X2673" s="77">
        <f t="shared" si="1408"/>
        <v>0</v>
      </c>
      <c r="Y2673" s="77">
        <f t="shared" si="1408"/>
        <v>0</v>
      </c>
      <c r="Z2673" s="78">
        <f t="shared" si="1408"/>
        <v>15135194243.690001</v>
      </c>
      <c r="AA2673" s="77">
        <f t="shared" si="1408"/>
        <v>139726650544.31</v>
      </c>
      <c r="AB2673" s="79">
        <f t="shared" si="1401"/>
        <v>9.7733526708334822E-2</v>
      </c>
      <c r="AC2673" s="80"/>
    </row>
    <row r="2674" spans="1:29" s="65" customFormat="1" ht="13.8" x14ac:dyDescent="0.25">
      <c r="A2674" s="81"/>
      <c r="B2674" s="82">
        <f>[1]consoCURRENT!E54316</f>
        <v>154861844788</v>
      </c>
      <c r="C2674" s="82">
        <f>[1]consoCURRENT!F54316</f>
        <v>1.6344711184501648E-7</v>
      </c>
      <c r="D2674" s="82">
        <f>[1]consoCURRENT!G54316</f>
        <v>154861844788</v>
      </c>
      <c r="E2674" s="82">
        <f>[1]consoCURRENT!H54316</f>
        <v>15135194243.690002</v>
      </c>
      <c r="F2674" s="82">
        <f>[1]consoCURRENT!I54316</f>
        <v>0</v>
      </c>
      <c r="G2674" s="82">
        <f>[1]consoCURRENT!J54316</f>
        <v>0</v>
      </c>
      <c r="H2674" s="82">
        <f>[1]consoCURRENT!K54316</f>
        <v>0</v>
      </c>
      <c r="I2674" s="82">
        <f>[1]consoCURRENT!L54316</f>
        <v>2283443953.8400002</v>
      </c>
      <c r="J2674" s="82">
        <f>[1]consoCURRENT!M54316</f>
        <v>0</v>
      </c>
      <c r="K2674" s="82">
        <f>[1]consoCURRENT!N54316</f>
        <v>0</v>
      </c>
      <c r="L2674" s="82">
        <f>[1]consoCURRENT!O54316</f>
        <v>0</v>
      </c>
      <c r="M2674" s="82">
        <f>[1]consoCURRENT!P54316</f>
        <v>2283443953.8400002</v>
      </c>
      <c r="N2674" s="82">
        <f>[1]consoCURRENT!Q54316</f>
        <v>638770093.57000005</v>
      </c>
      <c r="O2674" s="82">
        <f>[1]consoCURRENT!R54316</f>
        <v>7573886837.7000008</v>
      </c>
      <c r="P2674" s="82">
        <f>[1]consoCURRENT!S54316</f>
        <v>4639093358.579999</v>
      </c>
      <c r="Q2674" s="82">
        <f>[1]consoCURRENT!T54316</f>
        <v>0</v>
      </c>
      <c r="R2674" s="82">
        <f>[1]consoCURRENT!U54316</f>
        <v>0</v>
      </c>
      <c r="S2674" s="82">
        <f>[1]consoCURRENT!V54316</f>
        <v>0</v>
      </c>
      <c r="T2674" s="82">
        <f>[1]consoCURRENT!W54316</f>
        <v>0</v>
      </c>
      <c r="U2674" s="82">
        <f>[1]consoCURRENT!X54316</f>
        <v>0</v>
      </c>
      <c r="V2674" s="82">
        <f>[1]consoCURRENT!Y54316</f>
        <v>0</v>
      </c>
      <c r="W2674" s="82">
        <f>[1]consoCURRENT!Z54316</f>
        <v>0</v>
      </c>
      <c r="X2674" s="82">
        <f>[1]consoCURRENT!AA54316</f>
        <v>0</v>
      </c>
      <c r="Y2674" s="82">
        <f>[1]consoCURRENT!AB54316</f>
        <v>0</v>
      </c>
      <c r="Z2674" s="82">
        <f>[1]consoCURRENT!AC54316</f>
        <v>15135194243.690002</v>
      </c>
      <c r="AA2674" s="82">
        <f>[1]consoCURRENT!AD54316</f>
        <v>139726650544.31</v>
      </c>
      <c r="AB2674" s="81"/>
      <c r="AC2674" s="81"/>
    </row>
    <row r="2675" spans="1:29" s="87" customFormat="1" ht="15" customHeight="1" x14ac:dyDescent="0.3">
      <c r="A2675" s="83"/>
      <c r="B2675" s="84">
        <f>B2674-B2673</f>
        <v>0</v>
      </c>
      <c r="C2675" s="84">
        <f t="shared" ref="C2675:AA2675" si="1409">C2674-C2673</f>
        <v>1.7079446479328908E-7</v>
      </c>
      <c r="D2675" s="85">
        <f t="shared" si="1409"/>
        <v>0</v>
      </c>
      <c r="E2675" s="85">
        <f t="shared" si="1409"/>
        <v>0</v>
      </c>
      <c r="F2675" s="85">
        <f t="shared" si="1409"/>
        <v>0</v>
      </c>
      <c r="G2675" s="85">
        <f t="shared" si="1409"/>
        <v>0</v>
      </c>
      <c r="H2675" s="85">
        <f t="shared" si="1409"/>
        <v>0</v>
      </c>
      <c r="I2675" s="85">
        <f t="shared" si="1409"/>
        <v>0</v>
      </c>
      <c r="J2675" s="85">
        <f t="shared" si="1409"/>
        <v>0</v>
      </c>
      <c r="K2675" s="85">
        <f t="shared" si="1409"/>
        <v>0</v>
      </c>
      <c r="L2675" s="85">
        <f t="shared" si="1409"/>
        <v>0</v>
      </c>
      <c r="M2675" s="85">
        <f t="shared" si="1409"/>
        <v>0</v>
      </c>
      <c r="N2675" s="85">
        <f t="shared" si="1409"/>
        <v>0</v>
      </c>
      <c r="O2675" s="85">
        <f t="shared" si="1409"/>
        <v>0</v>
      </c>
      <c r="P2675" s="85">
        <f t="shared" si="1409"/>
        <v>0</v>
      </c>
      <c r="Q2675" s="85">
        <f t="shared" si="1409"/>
        <v>0</v>
      </c>
      <c r="R2675" s="85">
        <f t="shared" si="1409"/>
        <v>0</v>
      </c>
      <c r="S2675" s="85">
        <f t="shared" si="1409"/>
        <v>0</v>
      </c>
      <c r="T2675" s="85">
        <f t="shared" si="1409"/>
        <v>0</v>
      </c>
      <c r="U2675" s="85">
        <f t="shared" si="1409"/>
        <v>0</v>
      </c>
      <c r="V2675" s="85">
        <f t="shared" si="1409"/>
        <v>0</v>
      </c>
      <c r="W2675" s="85">
        <f t="shared" si="1409"/>
        <v>0</v>
      </c>
      <c r="X2675" s="85">
        <f t="shared" si="1409"/>
        <v>0</v>
      </c>
      <c r="Y2675" s="85">
        <f t="shared" si="1409"/>
        <v>0</v>
      </c>
      <c r="Z2675" s="85">
        <f t="shared" si="1409"/>
        <v>0</v>
      </c>
      <c r="AA2675" s="84">
        <f t="shared" si="1409"/>
        <v>0</v>
      </c>
      <c r="AB2675" s="86"/>
    </row>
    <row r="2676" spans="1:29" ht="36.6" customHeight="1" x14ac:dyDescent="0.25">
      <c r="A2676" s="88" t="s">
        <v>151</v>
      </c>
      <c r="Z2676" s="89"/>
      <c r="AA2676" s="90"/>
    </row>
    <row r="2677" spans="1:29" ht="15" customHeight="1" x14ac:dyDescent="0.25">
      <c r="A2677" s="91"/>
      <c r="Z2677" s="2"/>
      <c r="AA2677" s="90"/>
    </row>
    <row r="2678" spans="1:29" ht="15" customHeight="1" x14ac:dyDescent="0.25">
      <c r="A2678" s="88" t="s">
        <v>152</v>
      </c>
      <c r="Z2678" s="92"/>
      <c r="AA2678" s="81"/>
    </row>
    <row r="2679" spans="1:29" ht="15" customHeight="1" x14ac:dyDescent="0.25">
      <c r="Z2679" s="82"/>
      <c r="AA2679" s="81" t="s">
        <v>153</v>
      </c>
      <c r="AB2679" s="81"/>
    </row>
    <row r="2680" spans="1:29" ht="15" customHeight="1" x14ac:dyDescent="0.3">
      <c r="A2680" s="93" t="s">
        <v>154</v>
      </c>
      <c r="B2680" s="94">
        <f>'[1]2019 allotment-adjust'!E74</f>
        <v>0</v>
      </c>
      <c r="C2680" s="94">
        <f>'[1]2019 allotment-adjust'!F74</f>
        <v>0</v>
      </c>
      <c r="D2680" s="95"/>
      <c r="E2680" s="95">
        <f t="shared" ref="E2680:Y2680" si="1410">32293000-397016-2357527-3176512-14095984-1156582-1017590</f>
        <v>10091789</v>
      </c>
      <c r="F2680" s="95">
        <f t="shared" si="1410"/>
        <v>10091789</v>
      </c>
      <c r="G2680" s="95">
        <f t="shared" si="1410"/>
        <v>10091789</v>
      </c>
      <c r="H2680" s="95">
        <f t="shared" si="1410"/>
        <v>10091789</v>
      </c>
      <c r="I2680" s="95">
        <f t="shared" si="1410"/>
        <v>10091789</v>
      </c>
      <c r="J2680" s="95">
        <f t="shared" si="1410"/>
        <v>10091789</v>
      </c>
      <c r="K2680" s="95">
        <f t="shared" si="1410"/>
        <v>10091789</v>
      </c>
      <c r="L2680" s="95">
        <f t="shared" si="1410"/>
        <v>10091789</v>
      </c>
      <c r="M2680" s="95">
        <f t="shared" si="1410"/>
        <v>10091789</v>
      </c>
      <c r="N2680" s="95">
        <f t="shared" si="1410"/>
        <v>10091789</v>
      </c>
      <c r="O2680" s="95">
        <f t="shared" si="1410"/>
        <v>10091789</v>
      </c>
      <c r="P2680" s="95">
        <f t="shared" si="1410"/>
        <v>10091789</v>
      </c>
      <c r="Q2680" s="95">
        <f t="shared" si="1410"/>
        <v>10091789</v>
      </c>
      <c r="R2680" s="95">
        <f t="shared" si="1410"/>
        <v>10091789</v>
      </c>
      <c r="S2680" s="95">
        <f t="shared" si="1410"/>
        <v>10091789</v>
      </c>
      <c r="T2680" s="95">
        <f t="shared" si="1410"/>
        <v>10091789</v>
      </c>
      <c r="U2680" s="95">
        <f t="shared" si="1410"/>
        <v>10091789</v>
      </c>
      <c r="V2680" s="95">
        <f t="shared" si="1410"/>
        <v>10091789</v>
      </c>
      <c r="W2680" s="95">
        <f t="shared" si="1410"/>
        <v>10091789</v>
      </c>
      <c r="X2680" s="95">
        <f t="shared" si="1410"/>
        <v>10091789</v>
      </c>
      <c r="Y2680" s="95">
        <f t="shared" si="1410"/>
        <v>10091789</v>
      </c>
      <c r="Z2680" s="95">
        <v>-85000000</v>
      </c>
      <c r="AA2680" s="96">
        <f>D2680</f>
        <v>0</v>
      </c>
      <c r="AB2680" s="81"/>
    </row>
    <row r="2681" spans="1:29" ht="15" customHeight="1" x14ac:dyDescent="0.3">
      <c r="A2681" s="93" t="s">
        <v>155</v>
      </c>
      <c r="B2681" s="94">
        <f>'[1]2019 allotment-adjust'!E75</f>
        <v>0</v>
      </c>
      <c r="C2681" s="94">
        <f>'[1]2019 allotment-adjust'!F75</f>
        <v>0</v>
      </c>
      <c r="D2681" s="94"/>
      <c r="E2681" s="94"/>
      <c r="F2681" s="94"/>
      <c r="G2681" s="94"/>
      <c r="H2681" s="94"/>
      <c r="I2681" s="94"/>
      <c r="J2681" s="94"/>
      <c r="K2681" s="94"/>
      <c r="L2681" s="94"/>
      <c r="M2681" s="94"/>
      <c r="N2681" s="94"/>
      <c r="O2681" s="94"/>
      <c r="P2681" s="94"/>
      <c r="Q2681" s="94"/>
      <c r="R2681" s="94"/>
      <c r="S2681" s="94"/>
      <c r="T2681" s="94"/>
      <c r="U2681" s="94"/>
      <c r="V2681" s="94"/>
      <c r="W2681" s="94"/>
      <c r="X2681" s="94"/>
      <c r="Y2681" s="94"/>
      <c r="Z2681" s="94">
        <v>-2453000000</v>
      </c>
      <c r="AA2681" s="96">
        <f t="shared" ref="AA2681:AA2687" si="1411">D2681</f>
        <v>0</v>
      </c>
      <c r="AB2681" s="81"/>
    </row>
    <row r="2682" spans="1:29" ht="15.6" customHeight="1" x14ac:dyDescent="0.3">
      <c r="A2682" s="93" t="s">
        <v>156</v>
      </c>
      <c r="B2682" s="94">
        <f>'[1]2019 allotment-adjust'!E76</f>
        <v>0</v>
      </c>
      <c r="C2682" s="94">
        <f>'[1]2019 allotment-adjust'!F76</f>
        <v>0</v>
      </c>
      <c r="D2682" s="95"/>
      <c r="E2682" s="95">
        <f t="shared" ref="E2682:Y2682" si="1412">50000000-6369154</f>
        <v>43630846</v>
      </c>
      <c r="F2682" s="95">
        <f t="shared" si="1412"/>
        <v>43630846</v>
      </c>
      <c r="G2682" s="95">
        <f t="shared" si="1412"/>
        <v>43630846</v>
      </c>
      <c r="H2682" s="95">
        <f t="shared" si="1412"/>
        <v>43630846</v>
      </c>
      <c r="I2682" s="95">
        <f t="shared" si="1412"/>
        <v>43630846</v>
      </c>
      <c r="J2682" s="95">
        <f t="shared" si="1412"/>
        <v>43630846</v>
      </c>
      <c r="K2682" s="95">
        <f t="shared" si="1412"/>
        <v>43630846</v>
      </c>
      <c r="L2682" s="95">
        <f t="shared" si="1412"/>
        <v>43630846</v>
      </c>
      <c r="M2682" s="95">
        <f t="shared" si="1412"/>
        <v>43630846</v>
      </c>
      <c r="N2682" s="95">
        <f t="shared" si="1412"/>
        <v>43630846</v>
      </c>
      <c r="O2682" s="95">
        <f t="shared" si="1412"/>
        <v>43630846</v>
      </c>
      <c r="P2682" s="95">
        <f t="shared" si="1412"/>
        <v>43630846</v>
      </c>
      <c r="Q2682" s="95">
        <f t="shared" si="1412"/>
        <v>43630846</v>
      </c>
      <c r="R2682" s="95">
        <f t="shared" si="1412"/>
        <v>43630846</v>
      </c>
      <c r="S2682" s="95">
        <f t="shared" si="1412"/>
        <v>43630846</v>
      </c>
      <c r="T2682" s="95">
        <f t="shared" si="1412"/>
        <v>43630846</v>
      </c>
      <c r="U2682" s="95">
        <f t="shared" si="1412"/>
        <v>43630846</v>
      </c>
      <c r="V2682" s="95">
        <f t="shared" si="1412"/>
        <v>43630846</v>
      </c>
      <c r="W2682" s="95">
        <f t="shared" si="1412"/>
        <v>43630846</v>
      </c>
      <c r="X2682" s="95">
        <f t="shared" si="1412"/>
        <v>43630846</v>
      </c>
      <c r="Y2682" s="95">
        <f t="shared" si="1412"/>
        <v>43630846</v>
      </c>
      <c r="Z2682" s="95">
        <v>-620000000</v>
      </c>
      <c r="AA2682" s="96">
        <f t="shared" si="1411"/>
        <v>0</v>
      </c>
      <c r="AB2682" s="97"/>
      <c r="AC2682" s="97"/>
    </row>
    <row r="2683" spans="1:29" ht="15" customHeight="1" x14ac:dyDescent="0.3">
      <c r="A2683" s="93" t="s">
        <v>157</v>
      </c>
      <c r="B2683" s="94">
        <f>'[1]2019 allotment-adjust'!E77</f>
        <v>0</v>
      </c>
      <c r="C2683" s="94">
        <f>'[1]2019 allotment-adjust'!F77</f>
        <v>0</v>
      </c>
      <c r="D2683" s="94"/>
      <c r="E2683" s="94"/>
      <c r="F2683" s="94"/>
      <c r="G2683" s="94"/>
      <c r="H2683" s="94"/>
      <c r="I2683" s="94"/>
      <c r="J2683" s="94"/>
      <c r="K2683" s="94"/>
      <c r="L2683" s="94"/>
      <c r="M2683" s="94"/>
      <c r="N2683" s="94"/>
      <c r="O2683" s="94"/>
      <c r="P2683" s="94"/>
      <c r="Q2683" s="94"/>
      <c r="R2683" s="94"/>
      <c r="S2683" s="94"/>
      <c r="T2683" s="94"/>
      <c r="U2683" s="94"/>
      <c r="V2683" s="94"/>
      <c r="W2683" s="94"/>
      <c r="X2683" s="94"/>
      <c r="Y2683" s="94"/>
      <c r="Z2683" s="94">
        <v>-1000000</v>
      </c>
      <c r="AA2683" s="96">
        <f t="shared" si="1411"/>
        <v>0</v>
      </c>
      <c r="AB2683" s="97"/>
      <c r="AC2683" s="97"/>
    </row>
    <row r="2684" spans="1:29" ht="15" customHeight="1" x14ac:dyDescent="0.3">
      <c r="A2684" s="93" t="s">
        <v>158</v>
      </c>
      <c r="B2684" s="94">
        <f>'[1]2019 allotment-adjust'!E78</f>
        <v>0</v>
      </c>
      <c r="C2684" s="94">
        <f>'[1]2019 allotment-adjust'!F78</f>
        <v>0</v>
      </c>
      <c r="D2684" s="94"/>
      <c r="E2684" s="94"/>
      <c r="F2684" s="94"/>
      <c r="G2684" s="94"/>
      <c r="H2684" s="94"/>
      <c r="I2684" s="94"/>
      <c r="J2684" s="94"/>
      <c r="K2684" s="94"/>
      <c r="L2684" s="94"/>
      <c r="M2684" s="94"/>
      <c r="N2684" s="94"/>
      <c r="O2684" s="94"/>
      <c r="P2684" s="94"/>
      <c r="Q2684" s="94"/>
      <c r="R2684" s="94"/>
      <c r="S2684" s="94"/>
      <c r="T2684" s="94"/>
      <c r="U2684" s="94"/>
      <c r="V2684" s="94"/>
      <c r="W2684" s="94"/>
      <c r="X2684" s="94"/>
      <c r="Y2684" s="94"/>
      <c r="Z2684" s="94">
        <v>-100000000</v>
      </c>
      <c r="AA2684" s="96">
        <f t="shared" si="1411"/>
        <v>0</v>
      </c>
      <c r="AB2684" s="81"/>
      <c r="AC2684" s="97"/>
    </row>
    <row r="2685" spans="1:29" ht="15" customHeight="1" x14ac:dyDescent="0.3">
      <c r="A2685" s="93" t="s">
        <v>159</v>
      </c>
      <c r="B2685" s="94"/>
      <c r="C2685" s="94"/>
      <c r="D2685" s="94"/>
      <c r="E2685" s="94"/>
      <c r="F2685" s="94"/>
      <c r="G2685" s="94"/>
      <c r="H2685" s="94"/>
      <c r="I2685" s="94"/>
      <c r="J2685" s="94"/>
      <c r="K2685" s="94"/>
      <c r="L2685" s="94"/>
      <c r="M2685" s="94"/>
      <c r="N2685" s="94"/>
      <c r="O2685" s="94"/>
      <c r="P2685" s="94"/>
      <c r="Q2685" s="94"/>
      <c r="R2685" s="94"/>
      <c r="S2685" s="94"/>
      <c r="T2685" s="94"/>
      <c r="U2685" s="94"/>
      <c r="V2685" s="94"/>
      <c r="W2685" s="94"/>
      <c r="X2685" s="94"/>
      <c r="Y2685" s="94"/>
      <c r="Z2685" s="94">
        <v>-1505008000</v>
      </c>
      <c r="AA2685" s="96">
        <f t="shared" si="1411"/>
        <v>0</v>
      </c>
      <c r="AB2685" s="81"/>
      <c r="AC2685" s="97"/>
    </row>
    <row r="2686" spans="1:29" ht="15" customHeight="1" x14ac:dyDescent="0.3">
      <c r="A2686" s="93" t="s">
        <v>160</v>
      </c>
      <c r="B2686" s="94"/>
      <c r="C2686" s="94"/>
      <c r="D2686" s="94"/>
      <c r="E2686" s="94"/>
      <c r="F2686" s="94"/>
      <c r="G2686" s="94"/>
      <c r="H2686" s="94"/>
      <c r="I2686" s="94"/>
      <c r="J2686" s="94"/>
      <c r="K2686" s="94"/>
      <c r="L2686" s="94"/>
      <c r="M2686" s="94"/>
      <c r="N2686" s="94"/>
      <c r="O2686" s="94"/>
      <c r="P2686" s="94"/>
      <c r="Q2686" s="94"/>
      <c r="R2686" s="94"/>
      <c r="S2686" s="94"/>
      <c r="T2686" s="94"/>
      <c r="U2686" s="94"/>
      <c r="V2686" s="94"/>
      <c r="W2686" s="94"/>
      <c r="X2686" s="94"/>
      <c r="Y2686" s="94"/>
      <c r="Z2686" s="94">
        <v>-620890000</v>
      </c>
      <c r="AA2686" s="96">
        <f>Z2686</f>
        <v>-620890000</v>
      </c>
      <c r="AB2686" s="81"/>
      <c r="AC2686" s="97"/>
    </row>
    <row r="2687" spans="1:29" ht="15" customHeight="1" x14ac:dyDescent="0.3">
      <c r="A2687" s="93" t="s">
        <v>161</v>
      </c>
      <c r="B2687" s="94"/>
      <c r="C2687" s="94"/>
      <c r="D2687" s="94"/>
      <c r="E2687" s="94"/>
      <c r="F2687" s="94"/>
      <c r="G2687" s="94"/>
      <c r="H2687" s="94"/>
      <c r="I2687" s="94"/>
      <c r="J2687" s="94"/>
      <c r="K2687" s="94"/>
      <c r="L2687" s="94"/>
      <c r="M2687" s="94"/>
      <c r="N2687" s="94"/>
      <c r="O2687" s="94"/>
      <c r="P2687" s="94"/>
      <c r="Q2687" s="94"/>
      <c r="R2687" s="94"/>
      <c r="S2687" s="94"/>
      <c r="T2687" s="94"/>
      <c r="U2687" s="94"/>
      <c r="V2687" s="94"/>
      <c r="W2687" s="94"/>
      <c r="X2687" s="94"/>
      <c r="Y2687" s="94"/>
      <c r="Z2687" s="94">
        <v>-10000000</v>
      </c>
      <c r="AA2687" s="96">
        <f t="shared" si="1411"/>
        <v>0</v>
      </c>
      <c r="AB2687" s="81"/>
      <c r="AC2687" s="97"/>
    </row>
    <row r="2688" spans="1:29" ht="15" customHeight="1" x14ac:dyDescent="0.3">
      <c r="A2688" s="93" t="s">
        <v>162</v>
      </c>
      <c r="B2688" s="94"/>
      <c r="C2688" s="94"/>
      <c r="D2688" s="94"/>
      <c r="E2688" s="94"/>
      <c r="F2688" s="94"/>
      <c r="G2688" s="94"/>
      <c r="H2688" s="94"/>
      <c r="I2688" s="94"/>
      <c r="J2688" s="94"/>
      <c r="K2688" s="94"/>
      <c r="L2688" s="94"/>
      <c r="M2688" s="94"/>
      <c r="N2688" s="94"/>
      <c r="O2688" s="94"/>
      <c r="P2688" s="94"/>
      <c r="Q2688" s="94"/>
      <c r="R2688" s="94"/>
      <c r="S2688" s="94"/>
      <c r="T2688" s="94"/>
      <c r="U2688" s="94"/>
      <c r="V2688" s="94"/>
      <c r="W2688" s="94"/>
      <c r="X2688" s="94"/>
      <c r="Y2688" s="94"/>
      <c r="Z2688" s="94">
        <v>-960917000</v>
      </c>
      <c r="AA2688" s="82"/>
      <c r="AB2688" s="81"/>
      <c r="AC2688" s="97"/>
    </row>
    <row r="2689" spans="1:29" ht="15" customHeight="1" x14ac:dyDescent="0.25">
      <c r="A2689" s="91"/>
      <c r="B2689" s="94"/>
      <c r="C2689" s="94"/>
      <c r="D2689" s="94"/>
      <c r="E2689" s="94"/>
      <c r="F2689" s="94"/>
      <c r="G2689" s="94"/>
      <c r="H2689" s="94"/>
      <c r="I2689" s="94"/>
      <c r="J2689" s="94"/>
      <c r="K2689" s="94"/>
      <c r="L2689" s="94"/>
      <c r="M2689" s="94"/>
      <c r="N2689" s="94"/>
      <c r="O2689" s="94"/>
      <c r="P2689" s="94"/>
      <c r="Q2689" s="94"/>
      <c r="R2689" s="94"/>
      <c r="S2689" s="94"/>
      <c r="T2689" s="94"/>
      <c r="U2689" s="94"/>
      <c r="V2689" s="94"/>
      <c r="W2689" s="94"/>
      <c r="X2689" s="94"/>
      <c r="Y2689" s="94"/>
      <c r="Z2689" s="94"/>
      <c r="AA2689" s="82"/>
      <c r="AB2689" s="81"/>
      <c r="AC2689" s="97"/>
    </row>
    <row r="2690" spans="1:29" s="102" customFormat="1" ht="27" customHeight="1" thickBot="1" x14ac:dyDescent="0.35">
      <c r="A2690" s="98" t="s">
        <v>163</v>
      </c>
      <c r="B2690" s="99">
        <f t="shared" ref="B2690:C2690" si="1413">SUM(B2680:B2689)</f>
        <v>0</v>
      </c>
      <c r="C2690" s="99">
        <f t="shared" si="1413"/>
        <v>0</v>
      </c>
      <c r="D2690" s="99"/>
      <c r="E2690" s="99">
        <f t="shared" ref="E2690:Z2690" si="1414">SUM(E2680:E2689)</f>
        <v>53722635</v>
      </c>
      <c r="F2690" s="99">
        <f t="shared" si="1414"/>
        <v>53722635</v>
      </c>
      <c r="G2690" s="99">
        <f t="shared" si="1414"/>
        <v>53722635</v>
      </c>
      <c r="H2690" s="99">
        <f t="shared" si="1414"/>
        <v>53722635</v>
      </c>
      <c r="I2690" s="99">
        <f t="shared" si="1414"/>
        <v>53722635</v>
      </c>
      <c r="J2690" s="99">
        <f t="shared" si="1414"/>
        <v>53722635</v>
      </c>
      <c r="K2690" s="99">
        <f t="shared" si="1414"/>
        <v>53722635</v>
      </c>
      <c r="L2690" s="99">
        <f t="shared" si="1414"/>
        <v>53722635</v>
      </c>
      <c r="M2690" s="99">
        <f t="shared" si="1414"/>
        <v>53722635</v>
      </c>
      <c r="N2690" s="99">
        <f t="shared" si="1414"/>
        <v>53722635</v>
      </c>
      <c r="O2690" s="99">
        <f t="shared" si="1414"/>
        <v>53722635</v>
      </c>
      <c r="P2690" s="99">
        <f t="shared" si="1414"/>
        <v>53722635</v>
      </c>
      <c r="Q2690" s="99">
        <f t="shared" si="1414"/>
        <v>53722635</v>
      </c>
      <c r="R2690" s="99">
        <f t="shared" si="1414"/>
        <v>53722635</v>
      </c>
      <c r="S2690" s="99">
        <f t="shared" si="1414"/>
        <v>53722635</v>
      </c>
      <c r="T2690" s="99">
        <f t="shared" si="1414"/>
        <v>53722635</v>
      </c>
      <c r="U2690" s="99">
        <f t="shared" si="1414"/>
        <v>53722635</v>
      </c>
      <c r="V2690" s="99">
        <f t="shared" si="1414"/>
        <v>53722635</v>
      </c>
      <c r="W2690" s="99">
        <f t="shared" si="1414"/>
        <v>53722635</v>
      </c>
      <c r="X2690" s="99">
        <f t="shared" si="1414"/>
        <v>53722635</v>
      </c>
      <c r="Y2690" s="99">
        <f t="shared" si="1414"/>
        <v>53722635</v>
      </c>
      <c r="Z2690" s="99">
        <f t="shared" si="1414"/>
        <v>-6355815000</v>
      </c>
      <c r="AA2690" s="84">
        <f>D2690-Z2690</f>
        <v>6355815000</v>
      </c>
      <c r="AB2690" s="100"/>
      <c r="AC2690" s="101"/>
    </row>
    <row r="2691" spans="1:29" s="106" customFormat="1" ht="15" customHeight="1" thickTop="1" x14ac:dyDescent="0.25">
      <c r="A2691" s="91"/>
      <c r="B2691" s="103"/>
      <c r="C2691" s="103"/>
      <c r="D2691" s="103"/>
      <c r="E2691" s="104"/>
      <c r="F2691" s="104"/>
      <c r="G2691" s="104"/>
      <c r="H2691" s="104"/>
      <c r="I2691" s="104"/>
      <c r="J2691" s="104"/>
      <c r="K2691" s="104"/>
      <c r="L2691" s="104"/>
      <c r="M2691" s="104"/>
      <c r="N2691" s="104"/>
      <c r="O2691" s="104"/>
      <c r="P2691" s="104"/>
      <c r="Q2691" s="104"/>
      <c r="R2691" s="104"/>
      <c r="S2691" s="104"/>
      <c r="T2691" s="104"/>
      <c r="U2691" s="105"/>
      <c r="Z2691" s="107"/>
      <c r="AA2691" s="107"/>
      <c r="AB2691" s="108"/>
      <c r="AC2691" s="109"/>
    </row>
    <row r="2692" spans="1:29" s="106" customFormat="1" ht="15" customHeight="1" x14ac:dyDescent="0.25">
      <c r="A2692" s="91"/>
      <c r="B2692" s="103"/>
      <c r="C2692" s="103"/>
      <c r="D2692" s="103"/>
      <c r="E2692" s="104"/>
      <c r="F2692" s="104"/>
      <c r="G2692" s="104"/>
      <c r="H2692" s="104"/>
      <c r="I2692" s="104"/>
      <c r="J2692" s="104"/>
      <c r="K2692" s="104"/>
      <c r="L2692" s="104"/>
      <c r="M2692" s="104"/>
      <c r="N2692" s="104"/>
      <c r="O2692" s="104"/>
      <c r="P2692" s="104"/>
      <c r="Q2692" s="104"/>
      <c r="R2692" s="104"/>
      <c r="S2692" s="104"/>
      <c r="T2692" s="104"/>
      <c r="U2692" s="105"/>
      <c r="Z2692" s="107"/>
      <c r="AA2692" s="107"/>
      <c r="AB2692" s="108"/>
      <c r="AC2692" s="109"/>
    </row>
    <row r="2693" spans="1:29" ht="20.399999999999999" hidden="1" customHeight="1" x14ac:dyDescent="0.25">
      <c r="A2693" s="88" t="s">
        <v>164</v>
      </c>
      <c r="Z2693" s="82"/>
      <c r="AA2693" s="96"/>
      <c r="AB2693" s="81"/>
      <c r="AC2693" s="97"/>
    </row>
    <row r="2694" spans="1:29" ht="15" hidden="1" customHeight="1" x14ac:dyDescent="0.25">
      <c r="A2694" s="91"/>
      <c r="Z2694" s="2"/>
      <c r="AA2694" s="110"/>
    </row>
    <row r="2695" spans="1:29" ht="21" hidden="1" customHeight="1" x14ac:dyDescent="0.3">
      <c r="A2695" s="93" t="s">
        <v>165</v>
      </c>
      <c r="B2695" s="94"/>
      <c r="C2695" s="94"/>
      <c r="D2695" s="94">
        <v>436279000</v>
      </c>
      <c r="Z2695" s="2"/>
      <c r="AA2695" s="106"/>
    </row>
    <row r="2696" spans="1:29" ht="19.5" hidden="1" customHeight="1" x14ac:dyDescent="0.3">
      <c r="A2696" s="111" t="s">
        <v>166</v>
      </c>
      <c r="B2696" s="94"/>
      <c r="C2696" s="94"/>
      <c r="D2696" s="94">
        <v>147944000</v>
      </c>
      <c r="Z2696" s="2"/>
      <c r="AA2696" s="106"/>
    </row>
    <row r="2697" spans="1:29" ht="19.05" hidden="1" customHeight="1" x14ac:dyDescent="0.3">
      <c r="A2697" s="111" t="s">
        <v>167</v>
      </c>
      <c r="B2697" s="94">
        <v>223437000</v>
      </c>
      <c r="C2697" s="94"/>
      <c r="D2697" s="94">
        <v>1056905000</v>
      </c>
      <c r="Z2697" s="2"/>
      <c r="AA2697" s="112"/>
    </row>
    <row r="2698" spans="1:29" ht="22.5" hidden="1" customHeight="1" x14ac:dyDescent="0.3">
      <c r="A2698" s="111" t="s">
        <v>168</v>
      </c>
      <c r="B2698" s="94">
        <v>646000</v>
      </c>
      <c r="C2698" s="94"/>
      <c r="D2698" s="94">
        <v>21800000</v>
      </c>
      <c r="Z2698" s="113"/>
      <c r="AA2698" s="114"/>
      <c r="AB2698" s="97"/>
    </row>
    <row r="2699" spans="1:29" ht="22.95" hidden="1" customHeight="1" x14ac:dyDescent="0.3">
      <c r="A2699" s="111" t="s">
        <v>169</v>
      </c>
      <c r="B2699" s="94">
        <v>832731000</v>
      </c>
      <c r="C2699" s="94"/>
      <c r="D2699" s="94">
        <v>729000</v>
      </c>
      <c r="Z2699" s="113"/>
      <c r="AA2699" s="109"/>
      <c r="AB2699" s="97"/>
    </row>
    <row r="2700" spans="1:29" ht="21.45" hidden="1" customHeight="1" x14ac:dyDescent="0.3">
      <c r="A2700" s="111" t="s">
        <v>170</v>
      </c>
      <c r="B2700" s="94">
        <f t="shared" ref="B2700" si="1415">118198000+77824000</f>
        <v>196022000</v>
      </c>
      <c r="C2700" s="94"/>
      <c r="D2700" s="94">
        <v>102574000</v>
      </c>
      <c r="Z2700" s="113"/>
      <c r="AA2700" s="109"/>
      <c r="AB2700" s="97"/>
    </row>
    <row r="2701" spans="1:29" ht="25.05" hidden="1" customHeight="1" x14ac:dyDescent="0.3">
      <c r="A2701" s="111" t="s">
        <v>171</v>
      </c>
      <c r="B2701" s="94">
        <v>264813000</v>
      </c>
      <c r="C2701" s="94"/>
      <c r="D2701" s="94">
        <v>17046000</v>
      </c>
      <c r="Z2701" s="113"/>
      <c r="AA2701" s="109"/>
      <c r="AB2701" s="97"/>
    </row>
    <row r="2702" spans="1:29" ht="15" hidden="1" customHeight="1" x14ac:dyDescent="0.25">
      <c r="A2702" s="115"/>
      <c r="B2702" s="94"/>
      <c r="C2702" s="94"/>
      <c r="D2702" s="94"/>
      <c r="Z2702" s="113"/>
      <c r="AA2702" s="109"/>
      <c r="AB2702" s="97"/>
    </row>
    <row r="2703" spans="1:29" s="102" customFormat="1" ht="28.5" hidden="1" customHeight="1" thickBot="1" x14ac:dyDescent="0.35">
      <c r="A2703" s="98" t="s">
        <v>163</v>
      </c>
      <c r="B2703" s="99">
        <f t="shared" ref="B2703" si="1416">SUM(B2695:B2701)</f>
        <v>1517649000</v>
      </c>
      <c r="C2703" s="99"/>
      <c r="D2703" s="99">
        <f>SUM(D2695:D2701)</f>
        <v>1783277000</v>
      </c>
      <c r="E2703" s="85"/>
      <c r="F2703" s="85"/>
      <c r="G2703" s="85"/>
      <c r="H2703" s="85"/>
      <c r="I2703" s="85"/>
      <c r="J2703" s="85"/>
      <c r="K2703" s="85"/>
      <c r="L2703" s="85"/>
      <c r="M2703" s="85"/>
      <c r="N2703" s="85"/>
      <c r="O2703" s="85"/>
      <c r="P2703" s="85"/>
      <c r="Q2703" s="85"/>
      <c r="R2703" s="85"/>
      <c r="S2703" s="85"/>
      <c r="T2703" s="85"/>
      <c r="U2703" s="116"/>
      <c r="Z2703" s="117"/>
      <c r="AA2703" s="117"/>
      <c r="AB2703" s="101"/>
    </row>
    <row r="2704" spans="1:29" s="106" customFormat="1" ht="15" hidden="1" customHeight="1" x14ac:dyDescent="0.25">
      <c r="A2704" s="91"/>
      <c r="B2704" s="103"/>
      <c r="C2704" s="103"/>
      <c r="D2704" s="118">
        <f>D2703+D2690</f>
        <v>1783277000</v>
      </c>
      <c r="E2704" s="104"/>
      <c r="F2704" s="104"/>
      <c r="G2704" s="104"/>
      <c r="H2704" s="104"/>
      <c r="I2704" s="104"/>
      <c r="J2704" s="104"/>
      <c r="K2704" s="104"/>
      <c r="L2704" s="104"/>
      <c r="M2704" s="104"/>
      <c r="N2704" s="104"/>
      <c r="O2704" s="104"/>
      <c r="P2704" s="104"/>
      <c r="Q2704" s="104"/>
      <c r="R2704" s="104"/>
      <c r="S2704" s="104"/>
      <c r="T2704" s="104"/>
      <c r="U2704" s="105"/>
      <c r="Z2704" s="119"/>
      <c r="AA2704" s="114"/>
      <c r="AB2704" s="109"/>
    </row>
    <row r="2705" spans="1:26" s="106" customFormat="1" ht="15" hidden="1" customHeight="1" x14ac:dyDescent="0.25">
      <c r="A2705" s="91"/>
      <c r="B2705" s="103"/>
      <c r="C2705" s="103"/>
      <c r="D2705" s="103"/>
      <c r="E2705" s="104"/>
      <c r="F2705" s="104"/>
      <c r="G2705" s="104"/>
      <c r="H2705" s="104"/>
      <c r="I2705" s="104"/>
      <c r="J2705" s="104"/>
      <c r="K2705" s="104"/>
      <c r="L2705" s="104"/>
      <c r="M2705" s="104"/>
      <c r="N2705" s="104"/>
      <c r="O2705" s="104"/>
      <c r="P2705" s="104"/>
      <c r="Q2705" s="104"/>
      <c r="R2705" s="104"/>
      <c r="S2705" s="104"/>
      <c r="T2705" s="104"/>
      <c r="U2705" s="105"/>
      <c r="Z2705" s="107">
        <f>'[1]2019 allotment-adjust'!G84</f>
        <v>154603713000</v>
      </c>
    </row>
    <row r="2706" spans="1:26" s="106" customFormat="1" ht="15" hidden="1" customHeight="1" x14ac:dyDescent="0.25">
      <c r="A2706" s="88" t="s">
        <v>172</v>
      </c>
      <c r="B2706" s="103"/>
      <c r="C2706" s="103"/>
      <c r="D2706" s="103"/>
      <c r="E2706" s="104"/>
      <c r="F2706" s="104"/>
      <c r="G2706" s="104"/>
      <c r="H2706" s="104"/>
      <c r="I2706" s="104"/>
      <c r="J2706" s="104"/>
      <c r="K2706" s="104"/>
      <c r="L2706" s="104"/>
      <c r="M2706" s="104"/>
      <c r="N2706" s="104"/>
      <c r="O2706" s="104"/>
      <c r="P2706" s="104"/>
      <c r="Q2706" s="104"/>
      <c r="R2706" s="104"/>
      <c r="S2706" s="104"/>
      <c r="T2706" s="104"/>
      <c r="U2706" s="105"/>
      <c r="Z2706" s="107"/>
    </row>
    <row r="2707" spans="1:26" s="106" customFormat="1" ht="15" hidden="1" customHeight="1" x14ac:dyDescent="0.25">
      <c r="A2707" s="88"/>
      <c r="B2707" s="103"/>
      <c r="C2707" s="103"/>
      <c r="D2707" s="103"/>
      <c r="E2707" s="104"/>
      <c r="F2707" s="104"/>
      <c r="G2707" s="104"/>
      <c r="H2707" s="104"/>
      <c r="I2707" s="104"/>
      <c r="J2707" s="104"/>
      <c r="K2707" s="104"/>
      <c r="L2707" s="104"/>
      <c r="M2707" s="104"/>
      <c r="N2707" s="104"/>
      <c r="O2707" s="104"/>
      <c r="P2707" s="104"/>
      <c r="Q2707" s="104"/>
      <c r="R2707" s="104"/>
      <c r="S2707" s="104"/>
      <c r="T2707" s="104"/>
      <c r="U2707" s="105"/>
      <c r="Z2707" s="107"/>
    </row>
    <row r="2708" spans="1:26" s="106" customFormat="1" ht="15" hidden="1" customHeight="1" x14ac:dyDescent="0.25">
      <c r="A2708" s="91" t="s">
        <v>173</v>
      </c>
      <c r="B2708" s="103">
        <v>-3526590965</v>
      </c>
      <c r="C2708" s="103"/>
      <c r="D2708" s="103"/>
      <c r="E2708" s="104"/>
      <c r="F2708" s="104"/>
      <c r="G2708" s="104"/>
      <c r="H2708" s="104"/>
      <c r="I2708" s="104"/>
      <c r="J2708" s="104"/>
      <c r="K2708" s="104"/>
      <c r="L2708" s="104"/>
      <c r="M2708" s="104"/>
      <c r="N2708" s="104"/>
      <c r="O2708" s="104"/>
      <c r="P2708" s="104"/>
      <c r="Q2708" s="104"/>
      <c r="R2708" s="104"/>
      <c r="S2708" s="104"/>
      <c r="T2708" s="104"/>
      <c r="U2708" s="105"/>
      <c r="Z2708" s="107"/>
    </row>
    <row r="2709" spans="1:26" s="106" customFormat="1" ht="15" hidden="1" customHeight="1" x14ac:dyDescent="0.25">
      <c r="A2709" s="91" t="s">
        <v>174</v>
      </c>
      <c r="B2709" s="103">
        <v>3526590965</v>
      </c>
      <c r="C2709" s="103"/>
      <c r="D2709" s="103"/>
      <c r="E2709" s="104"/>
      <c r="F2709" s="104"/>
      <c r="G2709" s="104"/>
      <c r="H2709" s="104"/>
      <c r="I2709" s="104"/>
      <c r="J2709" s="104"/>
      <c r="K2709" s="104"/>
      <c r="L2709" s="104"/>
      <c r="M2709" s="104"/>
      <c r="N2709" s="104"/>
      <c r="O2709" s="104"/>
      <c r="P2709" s="104"/>
      <c r="Q2709" s="104"/>
      <c r="R2709" s="104"/>
      <c r="S2709" s="104"/>
      <c r="T2709" s="104"/>
      <c r="U2709" s="105"/>
      <c r="Z2709" s="107"/>
    </row>
    <row r="2710" spans="1:26" s="106" customFormat="1" ht="15" hidden="1" customHeight="1" x14ac:dyDescent="0.25">
      <c r="A2710" s="88"/>
      <c r="B2710" s="103"/>
      <c r="C2710" s="103"/>
      <c r="D2710" s="103"/>
      <c r="E2710" s="104"/>
      <c r="F2710" s="104"/>
      <c r="G2710" s="104"/>
      <c r="H2710" s="104"/>
      <c r="I2710" s="104"/>
      <c r="J2710" s="104"/>
      <c r="K2710" s="104"/>
      <c r="L2710" s="104"/>
      <c r="M2710" s="104"/>
      <c r="N2710" s="104"/>
      <c r="O2710" s="104"/>
      <c r="P2710" s="104"/>
      <c r="Q2710" s="104"/>
      <c r="R2710" s="104"/>
      <c r="S2710" s="104"/>
      <c r="T2710" s="104"/>
      <c r="U2710" s="105"/>
      <c r="Z2710" s="107"/>
    </row>
    <row r="2711" spans="1:26" s="106" customFormat="1" ht="15" hidden="1" customHeight="1" x14ac:dyDescent="0.25">
      <c r="A2711" s="88"/>
      <c r="B2711" s="103"/>
      <c r="C2711" s="103"/>
      <c r="D2711" s="103"/>
      <c r="E2711" s="104"/>
      <c r="F2711" s="104"/>
      <c r="G2711" s="104"/>
      <c r="H2711" s="104"/>
      <c r="I2711" s="104"/>
      <c r="J2711" s="104"/>
      <c r="K2711" s="104"/>
      <c r="L2711" s="104"/>
      <c r="M2711" s="104"/>
      <c r="N2711" s="104"/>
      <c r="O2711" s="104"/>
      <c r="P2711" s="104"/>
      <c r="Q2711" s="104"/>
      <c r="R2711" s="104"/>
      <c r="S2711" s="104"/>
      <c r="T2711" s="104"/>
      <c r="U2711" s="105"/>
      <c r="Z2711" s="107"/>
    </row>
    <row r="2712" spans="1:26" s="106" customFormat="1" ht="15" hidden="1" customHeight="1" x14ac:dyDescent="0.25">
      <c r="A2712" s="91"/>
      <c r="B2712" s="103"/>
      <c r="C2712" s="103"/>
      <c r="D2712" s="103"/>
      <c r="E2712" s="104"/>
      <c r="F2712" s="104"/>
      <c r="G2712" s="104"/>
      <c r="H2712" s="104"/>
      <c r="I2712" s="104"/>
      <c r="J2712" s="104"/>
      <c r="K2712" s="104"/>
      <c r="L2712" s="104"/>
      <c r="M2712" s="104"/>
      <c r="N2712" s="104"/>
      <c r="O2712" s="104"/>
      <c r="P2712" s="104"/>
      <c r="Q2712" s="104"/>
      <c r="R2712" s="104"/>
      <c r="S2712" s="104"/>
      <c r="T2712" s="104"/>
      <c r="U2712" s="105"/>
      <c r="Z2712" s="107"/>
    </row>
    <row r="2713" spans="1:26" s="106" customFormat="1" ht="15" hidden="1" customHeight="1" x14ac:dyDescent="0.25">
      <c r="A2713" s="88" t="s">
        <v>175</v>
      </c>
      <c r="B2713" s="103"/>
      <c r="C2713" s="103"/>
      <c r="D2713" s="103"/>
      <c r="E2713" s="104"/>
      <c r="F2713" s="104"/>
      <c r="G2713" s="104"/>
      <c r="H2713" s="104"/>
      <c r="I2713" s="104"/>
      <c r="J2713" s="104"/>
      <c r="K2713" s="104"/>
      <c r="L2713" s="104"/>
      <c r="M2713" s="104"/>
      <c r="N2713" s="104"/>
      <c r="O2713" s="104"/>
      <c r="P2713" s="104"/>
      <c r="Q2713" s="104"/>
      <c r="R2713" s="104"/>
      <c r="S2713" s="104"/>
      <c r="T2713" s="104"/>
      <c r="U2713" s="105"/>
      <c r="Z2713" s="107"/>
    </row>
    <row r="2714" spans="1:26" s="106" customFormat="1" ht="15" hidden="1" customHeight="1" x14ac:dyDescent="0.25">
      <c r="A2714" s="91"/>
      <c r="B2714" s="103"/>
      <c r="C2714" s="103"/>
      <c r="D2714" s="103"/>
      <c r="E2714" s="104"/>
      <c r="F2714" s="104"/>
      <c r="G2714" s="104"/>
      <c r="H2714" s="104"/>
      <c r="I2714" s="104"/>
      <c r="J2714" s="104"/>
      <c r="K2714" s="104"/>
      <c r="L2714" s="104"/>
      <c r="M2714" s="104"/>
      <c r="N2714" s="104"/>
      <c r="O2714" s="104"/>
      <c r="P2714" s="104"/>
      <c r="Q2714" s="104"/>
      <c r="R2714" s="104"/>
      <c r="S2714" s="104"/>
      <c r="T2714" s="104"/>
      <c r="U2714" s="105"/>
      <c r="Z2714" s="107"/>
    </row>
    <row r="2715" spans="1:26" ht="15" hidden="1" customHeight="1" x14ac:dyDescent="0.25">
      <c r="A2715" s="91" t="s">
        <v>176</v>
      </c>
      <c r="B2715" s="94"/>
      <c r="C2715" s="94"/>
      <c r="D2715" s="94"/>
      <c r="Z2715" s="82"/>
    </row>
    <row r="2716" spans="1:26" ht="15" hidden="1" customHeight="1" x14ac:dyDescent="0.25">
      <c r="A2716" s="91" t="s">
        <v>177</v>
      </c>
      <c r="B2716" s="94"/>
      <c r="C2716" s="94"/>
      <c r="D2716" s="94"/>
      <c r="Z2716" s="82"/>
    </row>
    <row r="2717" spans="1:26" s="106" customFormat="1" ht="15" hidden="1" customHeight="1" thickBot="1" x14ac:dyDescent="0.3">
      <c r="A2717" s="120" t="s">
        <v>163</v>
      </c>
      <c r="B2717" s="121">
        <f t="shared" ref="B2717:C2717" si="1417">B2716+B2715</f>
        <v>0</v>
      </c>
      <c r="C2717" s="121">
        <f t="shared" si="1417"/>
        <v>0</v>
      </c>
      <c r="D2717" s="121">
        <f>D2716+D2715</f>
        <v>0</v>
      </c>
      <c r="E2717" s="104"/>
      <c r="F2717" s="104"/>
      <c r="G2717" s="104"/>
      <c r="H2717" s="104"/>
      <c r="I2717" s="104"/>
      <c r="J2717" s="104"/>
      <c r="K2717" s="104"/>
      <c r="L2717" s="104"/>
      <c r="M2717" s="104"/>
      <c r="N2717" s="104"/>
      <c r="O2717" s="104"/>
      <c r="P2717" s="104"/>
      <c r="Q2717" s="104"/>
      <c r="R2717" s="104"/>
      <c r="S2717" s="104"/>
      <c r="T2717" s="104"/>
      <c r="U2717" s="105"/>
      <c r="Z2717" s="107"/>
    </row>
    <row r="2718" spans="1:26" s="106" customFormat="1" ht="15" hidden="1" customHeight="1" thickTop="1" x14ac:dyDescent="0.25">
      <c r="A2718" s="91"/>
      <c r="B2718" s="103"/>
      <c r="C2718" s="103"/>
      <c r="D2718" s="103"/>
      <c r="E2718" s="104"/>
      <c r="F2718" s="104"/>
      <c r="G2718" s="104"/>
      <c r="H2718" s="104"/>
      <c r="I2718" s="104"/>
      <c r="J2718" s="104"/>
      <c r="K2718" s="104"/>
      <c r="L2718" s="104"/>
      <c r="M2718" s="104"/>
      <c r="N2718" s="104"/>
      <c r="O2718" s="104"/>
      <c r="P2718" s="104"/>
      <c r="Q2718" s="104"/>
      <c r="R2718" s="104"/>
      <c r="S2718" s="104"/>
      <c r="T2718" s="104"/>
      <c r="U2718" s="105"/>
      <c r="Z2718" s="107"/>
    </row>
    <row r="2719" spans="1:26" s="106" customFormat="1" ht="15" hidden="1" customHeight="1" x14ac:dyDescent="0.25">
      <c r="A2719" s="88" t="s">
        <v>178</v>
      </c>
      <c r="B2719" s="103"/>
      <c r="C2719" s="103"/>
      <c r="D2719" s="103"/>
      <c r="E2719" s="104"/>
      <c r="F2719" s="104"/>
      <c r="G2719" s="104"/>
      <c r="H2719" s="104"/>
      <c r="I2719" s="104"/>
      <c r="J2719" s="104"/>
      <c r="K2719" s="104"/>
      <c r="L2719" s="104"/>
      <c r="M2719" s="104"/>
      <c r="N2719" s="104"/>
      <c r="O2719" s="104"/>
      <c r="P2719" s="104"/>
      <c r="Q2719" s="104"/>
      <c r="R2719" s="104"/>
      <c r="S2719" s="104"/>
      <c r="T2719" s="104"/>
      <c r="U2719" s="105"/>
      <c r="Z2719" s="107"/>
    </row>
    <row r="2720" spans="1:26" s="106" customFormat="1" ht="15" hidden="1" customHeight="1" x14ac:dyDescent="0.25">
      <c r="A2720" s="91"/>
      <c r="B2720" s="103"/>
      <c r="C2720" s="103"/>
      <c r="D2720" s="103"/>
      <c r="E2720" s="104"/>
      <c r="F2720" s="104"/>
      <c r="G2720" s="104"/>
      <c r="H2720" s="104"/>
      <c r="I2720" s="104"/>
      <c r="J2720" s="104"/>
      <c r="K2720" s="104"/>
      <c r="L2720" s="104"/>
      <c r="M2720" s="104"/>
      <c r="N2720" s="104"/>
      <c r="O2720" s="104"/>
      <c r="P2720" s="104"/>
      <c r="Q2720" s="104"/>
      <c r="R2720" s="104"/>
      <c r="S2720" s="104"/>
      <c r="T2720" s="104"/>
      <c r="U2720" s="105"/>
      <c r="Z2720" s="107"/>
    </row>
    <row r="2721" spans="1:29" s="106" customFormat="1" ht="15" hidden="1" customHeight="1" x14ac:dyDescent="0.25">
      <c r="A2721" s="91" t="s">
        <v>179</v>
      </c>
      <c r="B2721" s="103"/>
      <c r="C2721" s="103"/>
      <c r="D2721" s="103"/>
      <c r="E2721" s="104"/>
      <c r="F2721" s="104"/>
      <c r="G2721" s="104"/>
      <c r="H2721" s="104"/>
      <c r="I2721" s="104"/>
      <c r="J2721" s="104"/>
      <c r="K2721" s="104"/>
      <c r="L2721" s="104"/>
      <c r="M2721" s="104"/>
      <c r="N2721" s="104"/>
      <c r="O2721" s="104"/>
      <c r="P2721" s="104"/>
      <c r="Q2721" s="104"/>
      <c r="R2721" s="104"/>
      <c r="S2721" s="104"/>
      <c r="T2721" s="104"/>
      <c r="U2721" s="105"/>
      <c r="Z2721" s="107"/>
    </row>
    <row r="2722" spans="1:29" s="106" customFormat="1" ht="15" hidden="1" customHeight="1" x14ac:dyDescent="0.25">
      <c r="A2722" s="91"/>
      <c r="B2722" s="103"/>
      <c r="C2722" s="103"/>
      <c r="D2722" s="103"/>
      <c r="E2722" s="104"/>
      <c r="F2722" s="104"/>
      <c r="G2722" s="104"/>
      <c r="H2722" s="104"/>
      <c r="I2722" s="104"/>
      <c r="J2722" s="104"/>
      <c r="K2722" s="104"/>
      <c r="L2722" s="104"/>
      <c r="M2722" s="104"/>
      <c r="N2722" s="104"/>
      <c r="O2722" s="104"/>
      <c r="P2722" s="104"/>
      <c r="Q2722" s="104"/>
      <c r="R2722" s="104"/>
      <c r="S2722" s="104"/>
      <c r="T2722" s="104"/>
      <c r="U2722" s="105"/>
      <c r="Z2722" s="107"/>
    </row>
    <row r="2723" spans="1:29" s="106" customFormat="1" ht="15" hidden="1" customHeight="1" x14ac:dyDescent="0.25">
      <c r="A2723" s="91"/>
      <c r="B2723" s="103"/>
      <c r="C2723" s="103"/>
      <c r="D2723" s="103"/>
      <c r="E2723" s="104"/>
      <c r="F2723" s="104"/>
      <c r="G2723" s="104"/>
      <c r="H2723" s="104"/>
      <c r="I2723" s="104"/>
      <c r="J2723" s="104"/>
      <c r="K2723" s="104"/>
      <c r="L2723" s="104"/>
      <c r="M2723" s="104"/>
      <c r="N2723" s="104"/>
      <c r="O2723" s="104"/>
      <c r="P2723" s="104"/>
      <c r="Q2723" s="104"/>
      <c r="R2723" s="104"/>
      <c r="S2723" s="104"/>
      <c r="T2723" s="104"/>
      <c r="U2723" s="105"/>
      <c r="Z2723" s="107"/>
    </row>
    <row r="2724" spans="1:29" s="86" customFormat="1" ht="33.450000000000003" customHeight="1" x14ac:dyDescent="0.3">
      <c r="A2724" s="122" t="s">
        <v>180</v>
      </c>
      <c r="B2724" s="85" t="s">
        <v>181</v>
      </c>
      <c r="C2724" s="85"/>
      <c r="D2724" s="85" t="s">
        <v>181</v>
      </c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  <c r="U2724" s="123"/>
      <c r="Z2724" s="87"/>
      <c r="AA2724" s="85" t="s">
        <v>182</v>
      </c>
    </row>
    <row r="2725" spans="1:29" ht="15" customHeight="1" x14ac:dyDescent="0.25">
      <c r="U2725" s="2"/>
      <c r="V2725" s="2"/>
      <c r="W2725" s="2"/>
      <c r="X2725" s="2"/>
      <c r="Y2725" s="2"/>
      <c r="Z2725" s="2"/>
      <c r="AA2725" s="124"/>
      <c r="AB2725" s="125"/>
      <c r="AC2725" s="125"/>
    </row>
    <row r="2726" spans="1:29" ht="15" customHeight="1" x14ac:dyDescent="0.25">
      <c r="U2726" s="2"/>
      <c r="V2726" s="2"/>
      <c r="W2726" s="2"/>
      <c r="X2726" s="2"/>
      <c r="Y2726" s="2"/>
      <c r="Z2726" s="2"/>
      <c r="AA2726" s="124"/>
      <c r="AB2726" s="125"/>
      <c r="AC2726" s="125"/>
    </row>
    <row r="2727" spans="1:29" ht="15" customHeight="1" x14ac:dyDescent="0.25">
      <c r="AA2727" s="125"/>
      <c r="AB2727" s="125"/>
      <c r="AC2727" s="125"/>
    </row>
    <row r="2728" spans="1:29" s="102" customFormat="1" ht="15" customHeight="1" x14ac:dyDescent="0.3">
      <c r="A2728" s="10" t="s">
        <v>183</v>
      </c>
      <c r="B2728" s="10"/>
      <c r="C2728" s="10"/>
      <c r="D2728" s="126" t="s">
        <v>184</v>
      </c>
      <c r="E2728" s="126"/>
      <c r="F2728" s="126"/>
      <c r="G2728" s="126"/>
      <c r="H2728" s="126"/>
      <c r="I2728" s="126"/>
      <c r="J2728" s="126"/>
      <c r="K2728" s="126"/>
      <c r="L2728" s="126"/>
      <c r="M2728" s="126"/>
      <c r="N2728" s="126"/>
      <c r="O2728" s="126"/>
      <c r="P2728" s="126"/>
      <c r="Q2728" s="126"/>
      <c r="R2728" s="126"/>
      <c r="S2728" s="126"/>
      <c r="T2728" s="126"/>
      <c r="U2728" s="126"/>
      <c r="V2728" s="126"/>
      <c r="W2728" s="126"/>
      <c r="X2728" s="126"/>
      <c r="Y2728" s="126"/>
      <c r="Z2728" s="126"/>
      <c r="AA2728" s="1" t="s">
        <v>185</v>
      </c>
      <c r="AB2728" s="1"/>
      <c r="AC2728" s="1"/>
    </row>
    <row r="2729" spans="1:29" s="102" customFormat="1" ht="15" customHeight="1" x14ac:dyDescent="0.3">
      <c r="A2729" s="10" t="s">
        <v>186</v>
      </c>
      <c r="B2729" s="10"/>
      <c r="C2729" s="10"/>
      <c r="D2729" s="126" t="s">
        <v>187</v>
      </c>
      <c r="E2729" s="126"/>
      <c r="F2729" s="126"/>
      <c r="G2729" s="126"/>
      <c r="H2729" s="126"/>
      <c r="I2729" s="126"/>
      <c r="J2729" s="126"/>
      <c r="K2729" s="126"/>
      <c r="L2729" s="126"/>
      <c r="M2729" s="126"/>
      <c r="N2729" s="126"/>
      <c r="O2729" s="126"/>
      <c r="P2729" s="126"/>
      <c r="Q2729" s="126"/>
      <c r="R2729" s="126"/>
      <c r="S2729" s="126"/>
      <c r="T2729" s="126"/>
      <c r="U2729" s="126"/>
      <c r="V2729" s="126"/>
      <c r="W2729" s="126"/>
      <c r="X2729" s="126"/>
      <c r="Y2729" s="126"/>
      <c r="Z2729" s="126"/>
      <c r="AA2729" s="1" t="s">
        <v>188</v>
      </c>
      <c r="AB2729" s="1"/>
      <c r="AC2729" s="1"/>
    </row>
    <row r="2731" spans="1:29" ht="15" customHeight="1" x14ac:dyDescent="0.25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1" customFormat="1" ht="15" customHeight="1" x14ac:dyDescent="0.25">
      <c r="B2732" s="82"/>
      <c r="C2732" s="82"/>
      <c r="D2732" s="82"/>
      <c r="E2732" s="82"/>
      <c r="F2732" s="82"/>
      <c r="G2732" s="82"/>
      <c r="H2732" s="82"/>
      <c r="I2732" s="82"/>
      <c r="J2732" s="82"/>
      <c r="K2732" s="82"/>
      <c r="L2732" s="82"/>
      <c r="M2732" s="82"/>
      <c r="N2732" s="82"/>
      <c r="O2732" s="82"/>
      <c r="P2732" s="82"/>
      <c r="Q2732" s="82"/>
      <c r="R2732" s="82"/>
      <c r="S2732" s="82"/>
      <c r="T2732" s="82"/>
      <c r="U2732" s="82"/>
      <c r="V2732" s="82"/>
      <c r="W2732" s="82"/>
      <c r="X2732" s="82"/>
      <c r="Y2732" s="82"/>
      <c r="Z2732" s="82"/>
    </row>
    <row r="2733" spans="1:29" s="81" customFormat="1" ht="15" customHeight="1" x14ac:dyDescent="0.25">
      <c r="B2733" s="82">
        <v>118449453770</v>
      </c>
      <c r="C2733" s="82">
        <v>118449453770</v>
      </c>
      <c r="D2733" s="82">
        <v>118449453770</v>
      </c>
      <c r="E2733" s="82">
        <v>11498056863.6</v>
      </c>
      <c r="F2733" s="82">
        <v>0</v>
      </c>
      <c r="G2733" s="82">
        <v>0</v>
      </c>
      <c r="H2733" s="82">
        <v>0</v>
      </c>
      <c r="I2733" s="82">
        <v>812371831.08000004</v>
      </c>
      <c r="J2733" s="82">
        <v>0</v>
      </c>
      <c r="K2733" s="82">
        <v>0</v>
      </c>
      <c r="L2733" s="82">
        <v>0</v>
      </c>
      <c r="M2733" s="82">
        <v>812371831.08000004</v>
      </c>
      <c r="N2733" s="82">
        <v>1782848802.26</v>
      </c>
      <c r="O2733" s="82">
        <v>8902836230.2599983</v>
      </c>
      <c r="P2733" s="82">
        <v>0</v>
      </c>
      <c r="Q2733" s="82">
        <v>0</v>
      </c>
      <c r="R2733" s="82">
        <v>0</v>
      </c>
      <c r="S2733" s="82">
        <v>0</v>
      </c>
      <c r="T2733" s="82">
        <v>0</v>
      </c>
      <c r="U2733" s="82">
        <v>0</v>
      </c>
      <c r="V2733" s="82">
        <v>0</v>
      </c>
      <c r="W2733" s="82">
        <v>0</v>
      </c>
      <c r="X2733" s="82">
        <v>0</v>
      </c>
      <c r="Y2733" s="82">
        <v>0</v>
      </c>
      <c r="Z2733" s="82">
        <v>27406519198.869999</v>
      </c>
      <c r="AA2733" s="82">
        <v>91042934571.130005</v>
      </c>
    </row>
    <row r="2734" spans="1:29" s="81" customFormat="1" ht="15" hidden="1" customHeight="1" x14ac:dyDescent="0.25">
      <c r="B2734" s="96">
        <v>102106257517</v>
      </c>
      <c r="C2734" s="96">
        <v>102106257517</v>
      </c>
      <c r="D2734" s="96">
        <v>102106257517</v>
      </c>
      <c r="E2734" s="96">
        <v>11052955388.5</v>
      </c>
      <c r="F2734" s="96">
        <v>24063234109.319748</v>
      </c>
      <c r="G2734" s="96">
        <v>18848567718.900002</v>
      </c>
      <c r="H2734" s="96">
        <v>0</v>
      </c>
      <c r="I2734" s="96">
        <v>2765278014.1299996</v>
      </c>
      <c r="J2734" s="96">
        <v>5366618092.3299999</v>
      </c>
      <c r="K2734" s="96">
        <v>5229766030.5</v>
      </c>
      <c r="L2734" s="96">
        <v>0</v>
      </c>
      <c r="M2734" s="96">
        <v>13361662136.960003</v>
      </c>
      <c r="N2734" s="96">
        <v>705038584.22000003</v>
      </c>
      <c r="O2734" s="96">
        <v>5877069004.6100025</v>
      </c>
      <c r="P2734" s="96">
        <v>1705569785.5399997</v>
      </c>
      <c r="Q2734" s="96">
        <v>10327918169.980003</v>
      </c>
      <c r="R2734" s="96">
        <v>1666468721.0609999</v>
      </c>
      <c r="S2734" s="96">
        <v>6702240125.9487505</v>
      </c>
      <c r="T2734" s="96">
        <v>789329016.66000021</v>
      </c>
      <c r="U2734" s="96">
        <v>10709222199.300005</v>
      </c>
      <c r="V2734" s="96">
        <v>2120250472.4400005</v>
      </c>
      <c r="W2734" s="96">
        <v>0</v>
      </c>
      <c r="X2734" s="96">
        <v>0</v>
      </c>
      <c r="Y2734" s="96">
        <v>0</v>
      </c>
      <c r="Z2734" s="96">
        <v>53964768216.719765</v>
      </c>
      <c r="AA2734" s="81">
        <v>48141489300.280235</v>
      </c>
      <c r="AB2734" s="81">
        <v>0.52851577884670775</v>
      </c>
    </row>
    <row r="2735" spans="1:29" s="81" customFormat="1" ht="15" hidden="1" customHeight="1" x14ac:dyDescent="0.25">
      <c r="B2735" s="96">
        <f t="shared" ref="B2735:C2735" si="1418">B2734-B2673</f>
        <v>-52755587271</v>
      </c>
      <c r="C2735" s="96">
        <f t="shared" si="1418"/>
        <v>102106257517</v>
      </c>
      <c r="D2735" s="96">
        <f>D2734-D2673</f>
        <v>-52755587271</v>
      </c>
      <c r="E2735" s="96">
        <f t="shared" ref="E2735:AB2735" si="1419">E2734-E2673</f>
        <v>-4082238855.1900024</v>
      </c>
      <c r="F2735" s="96">
        <f t="shared" si="1419"/>
        <v>24063234109.319748</v>
      </c>
      <c r="G2735" s="96">
        <f t="shared" si="1419"/>
        <v>18848567718.900002</v>
      </c>
      <c r="H2735" s="96">
        <f t="shared" si="1419"/>
        <v>0</v>
      </c>
      <c r="I2735" s="96">
        <f t="shared" si="1419"/>
        <v>481834060.28999949</v>
      </c>
      <c r="J2735" s="96">
        <f t="shared" si="1419"/>
        <v>5366618092.3299999</v>
      </c>
      <c r="K2735" s="96">
        <f t="shared" si="1419"/>
        <v>5229766030.5</v>
      </c>
      <c r="L2735" s="96">
        <f t="shared" si="1419"/>
        <v>0</v>
      </c>
      <c r="M2735" s="96">
        <f t="shared" si="1419"/>
        <v>11078218183.120003</v>
      </c>
      <c r="N2735" s="96">
        <f t="shared" si="1419"/>
        <v>66268490.649999976</v>
      </c>
      <c r="O2735" s="96">
        <f t="shared" si="1419"/>
        <v>-1696817833.0899982</v>
      </c>
      <c r="P2735" s="96">
        <f t="shared" si="1419"/>
        <v>-2933523573.04</v>
      </c>
      <c r="Q2735" s="96">
        <f t="shared" si="1419"/>
        <v>10327918169.980003</v>
      </c>
      <c r="R2735" s="96">
        <f t="shared" si="1419"/>
        <v>1666468721.0609999</v>
      </c>
      <c r="S2735" s="96">
        <f t="shared" si="1419"/>
        <v>6702240125.9487505</v>
      </c>
      <c r="T2735" s="96">
        <f t="shared" si="1419"/>
        <v>789329016.66000021</v>
      </c>
      <c r="U2735" s="96">
        <f t="shared" si="1419"/>
        <v>10709222199.300005</v>
      </c>
      <c r="V2735" s="96">
        <f t="shared" si="1419"/>
        <v>2120250472.4400005</v>
      </c>
      <c r="W2735" s="96">
        <f t="shared" si="1419"/>
        <v>0</v>
      </c>
      <c r="X2735" s="96">
        <f t="shared" si="1419"/>
        <v>0</v>
      </c>
      <c r="Y2735" s="96">
        <f t="shared" si="1419"/>
        <v>0</v>
      </c>
      <c r="Z2735" s="96">
        <f t="shared" si="1419"/>
        <v>38829573973.029762</v>
      </c>
      <c r="AA2735" s="96">
        <f t="shared" si="1419"/>
        <v>-91585161244.029755</v>
      </c>
      <c r="AB2735" s="96">
        <f t="shared" si="1419"/>
        <v>0.43078225213837296</v>
      </c>
    </row>
    <row r="2736" spans="1:29" s="81" customFormat="1" ht="15" hidden="1" customHeight="1" x14ac:dyDescent="0.25">
      <c r="Z2736" s="82">
        <f>[1]consoCURRENT!Z54316+[1]consoCURRENT!P54316-[1]consoCURRENT!N54316-[1]consoCURRENT!M54316-[1]consoCURRENT!L54316</f>
        <v>0</v>
      </c>
    </row>
    <row r="2737" spans="2:28" s="81" customFormat="1" ht="15" hidden="1" customHeight="1" x14ac:dyDescent="0.25">
      <c r="B2737" s="82"/>
      <c r="C2737" s="82"/>
      <c r="D2737" s="82"/>
    </row>
    <row r="2738" spans="2:28" s="81" customFormat="1" ht="15" hidden="1" customHeight="1" x14ac:dyDescent="0.25">
      <c r="B2738" s="82"/>
      <c r="C2738" s="82"/>
      <c r="D2738" s="82"/>
      <c r="E2738" s="82"/>
      <c r="F2738" s="82"/>
      <c r="G2738" s="82"/>
      <c r="H2738" s="82"/>
      <c r="I2738" s="82"/>
      <c r="J2738" s="82"/>
      <c r="K2738" s="82"/>
      <c r="L2738" s="82"/>
      <c r="M2738" s="82"/>
      <c r="N2738" s="82"/>
      <c r="O2738" s="82"/>
      <c r="P2738" s="82"/>
      <c r="Q2738" s="82"/>
      <c r="R2738" s="82"/>
      <c r="S2738" s="82"/>
      <c r="T2738" s="82"/>
      <c r="U2738" s="82"/>
      <c r="V2738" s="82"/>
      <c r="W2738" s="82"/>
      <c r="X2738" s="82"/>
      <c r="Y2738" s="82"/>
      <c r="Z2738" s="82"/>
    </row>
    <row r="2739" spans="2:28" s="81" customFormat="1" ht="15" hidden="1" customHeight="1" x14ac:dyDescent="0.25">
      <c r="B2739" s="96"/>
      <c r="C2739" s="96"/>
      <c r="D2739" s="96"/>
    </row>
    <row r="2740" spans="2:28" s="81" customFormat="1" ht="15" customHeight="1" x14ac:dyDescent="0.25">
      <c r="B2740" s="96">
        <f t="shared" ref="B2740:C2740" si="1420">B2733-B2673</f>
        <v>-36412391018</v>
      </c>
      <c r="C2740" s="96">
        <f t="shared" si="1420"/>
        <v>118449453770</v>
      </c>
      <c r="D2740" s="127"/>
      <c r="E2740" s="96">
        <f t="shared" ref="E2740:AA2740" si="1421">E2733-E2673</f>
        <v>-3637137380.0900021</v>
      </c>
      <c r="F2740" s="96">
        <f t="shared" si="1421"/>
        <v>0</v>
      </c>
      <c r="G2740" s="96">
        <f t="shared" si="1421"/>
        <v>0</v>
      </c>
      <c r="H2740" s="96">
        <f t="shared" si="1421"/>
        <v>0</v>
      </c>
      <c r="I2740" s="96">
        <f t="shared" si="1421"/>
        <v>-1471072122.7600002</v>
      </c>
      <c r="J2740" s="96">
        <f t="shared" si="1421"/>
        <v>0</v>
      </c>
      <c r="K2740" s="96">
        <f t="shared" si="1421"/>
        <v>0</v>
      </c>
      <c r="L2740" s="96">
        <f t="shared" si="1421"/>
        <v>0</v>
      </c>
      <c r="M2740" s="96">
        <f t="shared" si="1421"/>
        <v>-1471072122.7600002</v>
      </c>
      <c r="N2740" s="96">
        <f t="shared" si="1421"/>
        <v>1144078708.6900001</v>
      </c>
      <c r="O2740" s="96">
        <f t="shared" si="1421"/>
        <v>1328949392.5599976</v>
      </c>
      <c r="P2740" s="96">
        <f t="shared" si="1421"/>
        <v>-4639093358.5799999</v>
      </c>
      <c r="Q2740" s="96">
        <f t="shared" si="1421"/>
        <v>0</v>
      </c>
      <c r="R2740" s="96">
        <f t="shared" si="1421"/>
        <v>0</v>
      </c>
      <c r="S2740" s="96">
        <f t="shared" si="1421"/>
        <v>0</v>
      </c>
      <c r="T2740" s="96">
        <f t="shared" si="1421"/>
        <v>0</v>
      </c>
      <c r="U2740" s="96">
        <f t="shared" si="1421"/>
        <v>0</v>
      </c>
      <c r="V2740" s="96">
        <f t="shared" si="1421"/>
        <v>0</v>
      </c>
      <c r="W2740" s="96">
        <f t="shared" si="1421"/>
        <v>0</v>
      </c>
      <c r="X2740" s="96">
        <f t="shared" si="1421"/>
        <v>0</v>
      </c>
      <c r="Y2740" s="96">
        <f t="shared" si="1421"/>
        <v>0</v>
      </c>
      <c r="Z2740" s="96">
        <f t="shared" si="1421"/>
        <v>12271324955.179998</v>
      </c>
      <c r="AA2740" s="96">
        <f t="shared" si="1421"/>
        <v>-48683715973.179993</v>
      </c>
    </row>
    <row r="2741" spans="2:28" s="81" customFormat="1" ht="15" customHeight="1" x14ac:dyDescent="0.25">
      <c r="B2741" s="96"/>
      <c r="C2741" s="96"/>
      <c r="D2741" s="127"/>
    </row>
    <row r="2742" spans="2:28" s="81" customFormat="1" ht="15" customHeight="1" x14ac:dyDescent="0.25">
      <c r="B2742" s="96"/>
      <c r="C2742" s="96"/>
      <c r="D2742" s="96"/>
    </row>
    <row r="2743" spans="2:28" ht="15" customHeight="1" x14ac:dyDescent="0.25">
      <c r="B2743" s="90"/>
      <c r="C2743" s="90"/>
      <c r="D2743" s="114">
        <v>154789609788</v>
      </c>
      <c r="E2743" s="114">
        <v>8212656931.2700005</v>
      </c>
      <c r="F2743" s="114">
        <v>0</v>
      </c>
      <c r="G2743" s="114">
        <v>0</v>
      </c>
      <c r="H2743" s="114">
        <v>0</v>
      </c>
      <c r="I2743" s="114">
        <v>0</v>
      </c>
      <c r="J2743" s="114">
        <v>0</v>
      </c>
      <c r="K2743" s="114">
        <v>0</v>
      </c>
      <c r="L2743" s="114">
        <v>0</v>
      </c>
      <c r="M2743" s="114">
        <v>1070414822.5999999</v>
      </c>
      <c r="N2743" s="114">
        <v>638770093.57000005</v>
      </c>
      <c r="O2743" s="114">
        <v>7573886837.7000008</v>
      </c>
      <c r="P2743" s="114">
        <v>0</v>
      </c>
      <c r="Q2743" s="114">
        <v>0</v>
      </c>
      <c r="R2743" s="114">
        <v>0</v>
      </c>
      <c r="S2743" s="114">
        <v>0</v>
      </c>
      <c r="T2743" s="114">
        <v>0</v>
      </c>
      <c r="U2743" s="114">
        <v>0</v>
      </c>
      <c r="V2743" s="114">
        <v>0</v>
      </c>
      <c r="W2743" s="114">
        <v>0</v>
      </c>
      <c r="X2743" s="114">
        <v>0</v>
      </c>
      <c r="Y2743" s="114">
        <v>0</v>
      </c>
      <c r="Z2743" s="114">
        <v>9283071753.8700008</v>
      </c>
      <c r="AA2743" s="114">
        <v>145506538034.12997</v>
      </c>
      <c r="AB2743">
        <v>5.9972189131971484E-2</v>
      </c>
    </row>
    <row r="2744" spans="2:28" ht="15" customHeight="1" x14ac:dyDescent="0.25">
      <c r="B2744" s="90"/>
      <c r="C2744" s="90"/>
      <c r="D2744" s="90">
        <f>D2743-D2673</f>
        <v>-72235000</v>
      </c>
      <c r="E2744" s="90">
        <f t="shared" ref="E2744:AA2744" si="1422">E2743-E2673</f>
        <v>-6922537312.420002</v>
      </c>
      <c r="F2744" s="90">
        <f t="shared" si="1422"/>
        <v>0</v>
      </c>
      <c r="G2744" s="90">
        <f t="shared" si="1422"/>
        <v>0</v>
      </c>
      <c r="H2744" s="90">
        <f t="shared" si="1422"/>
        <v>0</v>
      </c>
      <c r="I2744" s="90">
        <f t="shared" si="1422"/>
        <v>-2283443953.8400002</v>
      </c>
      <c r="J2744" s="90">
        <f t="shared" si="1422"/>
        <v>0</v>
      </c>
      <c r="K2744" s="90">
        <f t="shared" si="1422"/>
        <v>0</v>
      </c>
      <c r="L2744" s="90">
        <f t="shared" si="1422"/>
        <v>0</v>
      </c>
      <c r="M2744" s="90">
        <f t="shared" si="1422"/>
        <v>-1213029131.2400002</v>
      </c>
      <c r="N2744" s="90">
        <f t="shared" si="1422"/>
        <v>0</v>
      </c>
      <c r="O2744" s="90">
        <f t="shared" si="1422"/>
        <v>0</v>
      </c>
      <c r="P2744" s="90">
        <f t="shared" si="1422"/>
        <v>-4639093358.5799999</v>
      </c>
      <c r="Q2744" s="90">
        <f t="shared" si="1422"/>
        <v>0</v>
      </c>
      <c r="R2744" s="90">
        <f t="shared" si="1422"/>
        <v>0</v>
      </c>
      <c r="S2744" s="90">
        <f t="shared" si="1422"/>
        <v>0</v>
      </c>
      <c r="T2744" s="90">
        <f t="shared" si="1422"/>
        <v>0</v>
      </c>
      <c r="U2744" s="90">
        <f t="shared" si="1422"/>
        <v>0</v>
      </c>
      <c r="V2744" s="90">
        <f t="shared" si="1422"/>
        <v>0</v>
      </c>
      <c r="W2744" s="90">
        <f t="shared" si="1422"/>
        <v>0</v>
      </c>
      <c r="X2744" s="90">
        <f t="shared" si="1422"/>
        <v>0</v>
      </c>
      <c r="Y2744" s="90">
        <f t="shared" si="1422"/>
        <v>0</v>
      </c>
      <c r="Z2744" s="90">
        <f t="shared" si="1422"/>
        <v>-5852122489.8199997</v>
      </c>
      <c r="AA2744" s="90">
        <f t="shared" si="1422"/>
        <v>5779887489.8199768</v>
      </c>
    </row>
    <row r="2745" spans="2:28" ht="15" customHeight="1" x14ac:dyDescent="0.25">
      <c r="B2745"/>
      <c r="C2745"/>
      <c r="D2745" s="128"/>
      <c r="E2745" s="128"/>
      <c r="F2745" s="128"/>
      <c r="G2745" s="128"/>
      <c r="H2745" s="128"/>
      <c r="I2745" s="128"/>
      <c r="J2745" s="128"/>
      <c r="K2745" s="128"/>
      <c r="L2745" s="128"/>
      <c r="M2745" s="128"/>
      <c r="N2745" s="128"/>
      <c r="O2745" s="128"/>
      <c r="P2745" s="128"/>
      <c r="Q2745" s="128"/>
      <c r="R2745" s="128"/>
      <c r="S2745" s="128"/>
      <c r="T2745" s="128"/>
      <c r="U2745" s="128"/>
      <c r="V2745" s="128"/>
      <c r="W2745" s="128"/>
      <c r="X2745" s="128"/>
      <c r="Y2745" s="128"/>
      <c r="Z2745" s="128"/>
      <c r="AA2745" s="128"/>
    </row>
    <row r="2746" spans="2:28" ht="15" customHeight="1" x14ac:dyDescent="0.25">
      <c r="B2746" s="129"/>
      <c r="C2746" s="129"/>
      <c r="D2746" s="129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8" ht="15" customHeight="1" x14ac:dyDescent="0.25">
      <c r="B2747" s="90"/>
      <c r="C2747" s="90"/>
      <c r="D2747" s="90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8" ht="15" customHeight="1" x14ac:dyDescent="0.25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AA2748" s="128">
        <f>AA2081-AA479</f>
        <v>37414410201.23999</v>
      </c>
    </row>
    <row r="2749" spans="2:28" ht="15" customHeight="1" x14ac:dyDescent="0.25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0" spans="2:28" ht="15" customHeight="1" x14ac:dyDescent="0.25"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8" ht="15" customHeight="1" x14ac:dyDescent="0.25"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8" ht="15" customHeight="1" x14ac:dyDescent="0.25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29"/>
    </row>
    <row r="2755" spans="2:26" ht="15" customHeight="1" x14ac:dyDescent="0.25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5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5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5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6" ht="15" customHeight="1" x14ac:dyDescent="0.25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6" ht="15" customHeight="1" x14ac:dyDescent="0.25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6" ht="15" customHeight="1" x14ac:dyDescent="0.25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6" ht="15" customHeight="1" x14ac:dyDescent="0.25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6" ht="15" customHeight="1" x14ac:dyDescent="0.25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6" ht="15" customHeight="1" x14ac:dyDescent="0.25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6" ht="15" customHeight="1" x14ac:dyDescent="0.25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5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5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5">
      <c r="Z2772" s="90"/>
    </row>
    <row r="2781" spans="2:26" ht="15" customHeight="1" x14ac:dyDescent="0.25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5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5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5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5">
      <c r="M2962" s="2">
        <v>17553</v>
      </c>
    </row>
    <row r="2965" spans="7:13" ht="15" customHeight="1" x14ac:dyDescent="0.25">
      <c r="G2965" s="2">
        <v>-20805571</v>
      </c>
    </row>
    <row r="2968" spans="7:13" ht="15" customHeight="1" x14ac:dyDescent="0.25">
      <c r="M2968" s="2">
        <v>28940</v>
      </c>
    </row>
    <row r="2993" spans="13:13" ht="15" customHeight="1" x14ac:dyDescent="0.25">
      <c r="M2993" s="2">
        <v>3300</v>
      </c>
    </row>
    <row r="2994" spans="13:13" ht="15" customHeight="1" x14ac:dyDescent="0.25">
      <c r="M2994" s="2">
        <v>1680</v>
      </c>
    </row>
    <row r="3006" spans="13:13" ht="15" customHeight="1" x14ac:dyDescent="0.25">
      <c r="M3006" s="2">
        <v>9721404.4299999997</v>
      </c>
    </row>
    <row r="3048" spans="13:13" ht="15" customHeight="1" x14ac:dyDescent="0.25">
      <c r="M3048" s="2">
        <v>16578795.439999999</v>
      </c>
    </row>
    <row r="3057" spans="13:13" ht="15" customHeight="1" x14ac:dyDescent="0.25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2020-04-23T02:51:22Z</dcterms:created>
  <dcterms:modified xsi:type="dcterms:W3CDTF">2020-04-23T02:51:51Z</dcterms:modified>
</cp:coreProperties>
</file>